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0305" tabRatio="960" firstSheet="1" activeTab="1"/>
  </bookViews>
  <sheets>
    <sheet name="회계별합산용(참고용)_시군" sheetId="226" state="hidden" r:id="rId1"/>
    <sheet name="정선1" sheetId="267" r:id="rId2"/>
    <sheet name="정선2" sheetId="268" r:id="rId3"/>
    <sheet name="정선3" sheetId="269" r:id="rId4"/>
  </sheets>
  <definedNames>
    <definedName name="_xlnm.Print_Area" localSheetId="1">정선1!$A$1:$L$39</definedName>
    <definedName name="_xlnm.Print_Area" localSheetId="2">정선2!$A$1:$L$122</definedName>
    <definedName name="_xlnm.Print_Area" localSheetId="3">정선3!$A$1:$K$27</definedName>
    <definedName name="_xlnm.Print_Area" localSheetId="0">'회계별합산용(참고용)_시군'!$A$1:$L$39</definedName>
    <definedName name="_xlnm.Print_Titles" localSheetId="2">정선2!$1:$2</definedName>
    <definedName name="_xlnm.Print_Titles" localSheetId="3">정선3!$13:$15</definedName>
  </definedNames>
  <calcPr calcId="162913"/>
</workbook>
</file>

<file path=xl/calcChain.xml><?xml version="1.0" encoding="utf-8"?>
<calcChain xmlns="http://schemas.openxmlformats.org/spreadsheetml/2006/main">
  <c r="L18" i="269" l="1"/>
  <c r="M18" i="269"/>
  <c r="N18" i="269" s="1"/>
  <c r="L19" i="269"/>
  <c r="M19" i="269"/>
  <c r="N19" i="269"/>
  <c r="L20" i="269"/>
  <c r="M20" i="269"/>
  <c r="N20" i="269"/>
  <c r="L21" i="269"/>
  <c r="M21" i="269"/>
  <c r="N21" i="269"/>
  <c r="L22" i="269"/>
  <c r="M22" i="269"/>
  <c r="N22" i="269" s="1"/>
  <c r="L23" i="269"/>
  <c r="M23" i="269"/>
  <c r="N23" i="269"/>
  <c r="L24" i="269"/>
  <c r="M24" i="269"/>
  <c r="N24" i="269"/>
  <c r="L25" i="269"/>
  <c r="M25" i="269"/>
  <c r="N25" i="269"/>
  <c r="L26" i="269"/>
  <c r="M26" i="269"/>
  <c r="N26" i="269" s="1"/>
  <c r="F26" i="269" l="1"/>
  <c r="K26" i="269" s="1"/>
  <c r="F25" i="269"/>
  <c r="K25" i="269" s="1"/>
  <c r="F24" i="269"/>
  <c r="F23" i="269"/>
  <c r="K23" i="269" s="1"/>
  <c r="F22" i="269"/>
  <c r="K21" i="269"/>
  <c r="F21" i="269"/>
  <c r="F20" i="269"/>
  <c r="F19" i="269"/>
  <c r="F18" i="269"/>
  <c r="F17" i="269"/>
  <c r="D17" i="269" s="1"/>
  <c r="M16" i="269"/>
  <c r="N16" i="269" s="1"/>
  <c r="N15" i="269"/>
  <c r="M15" i="269"/>
  <c r="M14" i="269"/>
  <c r="N14" i="269" s="1"/>
  <c r="N13" i="269"/>
  <c r="M13" i="269"/>
  <c r="M12" i="269"/>
  <c r="N12" i="269" s="1"/>
  <c r="F11" i="269"/>
  <c r="M11" i="269" s="1"/>
  <c r="O11" i="269" s="1"/>
  <c r="D11" i="269"/>
  <c r="N11" i="269" s="1"/>
  <c r="F10" i="269"/>
  <c r="D10" i="269" s="1"/>
  <c r="M9" i="269"/>
  <c r="O9" i="269" s="1"/>
  <c r="F9" i="269"/>
  <c r="D9" i="269" s="1"/>
  <c r="N9" i="269" s="1"/>
  <c r="N8" i="269"/>
  <c r="M8" i="269"/>
  <c r="F8" i="269"/>
  <c r="D8" i="269"/>
  <c r="O8" i="269" s="1"/>
  <c r="N200" i="268"/>
  <c r="L200" i="268" s="1"/>
  <c r="M200" i="268"/>
  <c r="K200" i="268" s="1"/>
  <c r="N199" i="268"/>
  <c r="M199" i="268"/>
  <c r="N198" i="268"/>
  <c r="M198" i="268"/>
  <c r="N197" i="268"/>
  <c r="M197" i="268"/>
  <c r="N196" i="268"/>
  <c r="M196" i="268"/>
  <c r="L196" i="268"/>
  <c r="K196" i="268"/>
  <c r="N195" i="268"/>
  <c r="L195" i="268" s="1"/>
  <c r="M195" i="268"/>
  <c r="K195" i="268"/>
  <c r="N194" i="268"/>
  <c r="L194" i="268" s="1"/>
  <c r="M194" i="268"/>
  <c r="K194" i="268" s="1"/>
  <c r="N193" i="268"/>
  <c r="M193" i="268"/>
  <c r="K193" i="268" s="1"/>
  <c r="L193" i="268"/>
  <c r="N192" i="268"/>
  <c r="M192" i="268"/>
  <c r="L192" i="268"/>
  <c r="K192" i="268"/>
  <c r="N191" i="268"/>
  <c r="M191" i="268"/>
  <c r="N190" i="268"/>
  <c r="M190" i="268"/>
  <c r="N189" i="268"/>
  <c r="M189" i="268"/>
  <c r="N188" i="268"/>
  <c r="M188" i="268"/>
  <c r="N187" i="268"/>
  <c r="M187" i="268"/>
  <c r="N186" i="268"/>
  <c r="M186" i="268"/>
  <c r="N185" i="268"/>
  <c r="M185" i="268"/>
  <c r="N184" i="268"/>
  <c r="M184" i="268"/>
  <c r="N183" i="268"/>
  <c r="L183" i="268" s="1"/>
  <c r="M183" i="268"/>
  <c r="K183" i="268"/>
  <c r="N182" i="268"/>
  <c r="M182" i="268"/>
  <c r="N181" i="268"/>
  <c r="M181" i="268"/>
  <c r="N180" i="268"/>
  <c r="M180" i="268"/>
  <c r="N179" i="268"/>
  <c r="M179" i="268"/>
  <c r="N178" i="268"/>
  <c r="M178" i="268"/>
  <c r="N177" i="268"/>
  <c r="M177" i="268"/>
  <c r="N176" i="268"/>
  <c r="M176" i="268"/>
  <c r="I175" i="268"/>
  <c r="J175" i="268" s="1"/>
  <c r="G175" i="268"/>
  <c r="H175" i="268" s="1"/>
  <c r="E175" i="268"/>
  <c r="M175" i="268" s="1"/>
  <c r="N174" i="268"/>
  <c r="M174" i="268"/>
  <c r="N173" i="268"/>
  <c r="M173" i="268"/>
  <c r="N172" i="268"/>
  <c r="M172" i="268"/>
  <c r="K172" i="268" s="1"/>
  <c r="L172" i="268"/>
  <c r="N171" i="268"/>
  <c r="M171" i="268"/>
  <c r="L171" i="268"/>
  <c r="K171" i="268"/>
  <c r="I170" i="268"/>
  <c r="J170" i="268" s="1"/>
  <c r="G170" i="268"/>
  <c r="H170" i="268" s="1"/>
  <c r="E170" i="268"/>
  <c r="M170" i="268" s="1"/>
  <c r="K170" i="268" s="1"/>
  <c r="N169" i="268"/>
  <c r="M169" i="268"/>
  <c r="H169" i="268"/>
  <c r="I168" i="268"/>
  <c r="J200" i="268" s="1"/>
  <c r="G168" i="268"/>
  <c r="H197" i="268" s="1"/>
  <c r="E168" i="268"/>
  <c r="F198" i="268" s="1"/>
  <c r="N161" i="268"/>
  <c r="M161" i="268"/>
  <c r="L161" i="268"/>
  <c r="K161" i="268"/>
  <c r="N160" i="268"/>
  <c r="L160" i="268" s="1"/>
  <c r="M160" i="268"/>
  <c r="N159" i="268"/>
  <c r="M159" i="268"/>
  <c r="N158" i="268"/>
  <c r="M158" i="268"/>
  <c r="N157" i="268"/>
  <c r="L157" i="268" s="1"/>
  <c r="M157" i="268"/>
  <c r="K157" i="268"/>
  <c r="N156" i="268"/>
  <c r="L156" i="268" s="1"/>
  <c r="M156" i="268"/>
  <c r="K156" i="268" s="1"/>
  <c r="N155" i="268"/>
  <c r="M155" i="268"/>
  <c r="K155" i="268" s="1"/>
  <c r="L155" i="268"/>
  <c r="N154" i="268"/>
  <c r="M154" i="268"/>
  <c r="L154" i="268"/>
  <c r="K154" i="268"/>
  <c r="N153" i="268"/>
  <c r="L153" i="268" s="1"/>
  <c r="M153" i="268"/>
  <c r="K153" i="268"/>
  <c r="N152" i="268"/>
  <c r="M152" i="268"/>
  <c r="N151" i="268"/>
  <c r="M151" i="268"/>
  <c r="N150" i="268"/>
  <c r="M150" i="268"/>
  <c r="L150" i="268"/>
  <c r="K150" i="268"/>
  <c r="N149" i="268"/>
  <c r="L149" i="268" s="1"/>
  <c r="M149" i="268"/>
  <c r="K149" i="268"/>
  <c r="N148" i="268"/>
  <c r="M148" i="268"/>
  <c r="N147" i="268"/>
  <c r="M147" i="268"/>
  <c r="N146" i="268"/>
  <c r="M146" i="268"/>
  <c r="N145" i="268"/>
  <c r="M145" i="268"/>
  <c r="K145" i="268" s="1"/>
  <c r="L145" i="268"/>
  <c r="N144" i="268"/>
  <c r="M144" i="268"/>
  <c r="L144" i="268"/>
  <c r="K144" i="268"/>
  <c r="N143" i="268"/>
  <c r="M143" i="268"/>
  <c r="N142" i="268"/>
  <c r="M142" i="268"/>
  <c r="N141" i="268"/>
  <c r="M141" i="268"/>
  <c r="N140" i="268"/>
  <c r="L140" i="268" s="1"/>
  <c r="M140" i="268"/>
  <c r="N139" i="268"/>
  <c r="M139" i="268"/>
  <c r="N138" i="268"/>
  <c r="M138" i="268"/>
  <c r="L138" i="268"/>
  <c r="K138" i="268"/>
  <c r="N137" i="268"/>
  <c r="L137" i="268" s="1"/>
  <c r="M137" i="268"/>
  <c r="K137" i="268"/>
  <c r="I136" i="268"/>
  <c r="J136" i="268" s="1"/>
  <c r="G136" i="268"/>
  <c r="E136" i="268"/>
  <c r="N136" i="268" s="1"/>
  <c r="L136" i="268" s="1"/>
  <c r="N135" i="268"/>
  <c r="M135" i="268"/>
  <c r="N134" i="268"/>
  <c r="M134" i="268"/>
  <c r="N133" i="268"/>
  <c r="L133" i="268" s="1"/>
  <c r="M133" i="268"/>
  <c r="K133" i="268" s="1"/>
  <c r="N132" i="268"/>
  <c r="M132" i="268"/>
  <c r="K132" i="268" s="1"/>
  <c r="L132" i="268"/>
  <c r="I131" i="268"/>
  <c r="J131" i="268" s="1"/>
  <c r="G131" i="268"/>
  <c r="E131" i="268"/>
  <c r="N131" i="268" s="1"/>
  <c r="L131" i="268" s="1"/>
  <c r="N130" i="268"/>
  <c r="M130" i="268"/>
  <c r="I129" i="268"/>
  <c r="J159" i="268" s="1"/>
  <c r="E129" i="268"/>
  <c r="F155" i="268" s="1"/>
  <c r="N122" i="268"/>
  <c r="M122" i="268"/>
  <c r="K122" i="268" s="1"/>
  <c r="L122" i="268"/>
  <c r="N121" i="268"/>
  <c r="M121" i="268"/>
  <c r="N120" i="268"/>
  <c r="M120" i="268"/>
  <c r="N119" i="268"/>
  <c r="M119" i="268"/>
  <c r="N118" i="268"/>
  <c r="L118" i="268" s="1"/>
  <c r="M118" i="268"/>
  <c r="K118" i="268"/>
  <c r="N117" i="268"/>
  <c r="L117" i="268" s="1"/>
  <c r="M117" i="268"/>
  <c r="K117" i="268" s="1"/>
  <c r="N116" i="268"/>
  <c r="M116" i="268"/>
  <c r="L116" i="268"/>
  <c r="K116" i="268"/>
  <c r="S115" i="268"/>
  <c r="R115" i="268"/>
  <c r="Q115" i="268"/>
  <c r="N115" i="268"/>
  <c r="L115" i="268" s="1"/>
  <c r="M115" i="268"/>
  <c r="K115" i="268" s="1"/>
  <c r="N114" i="268"/>
  <c r="M114" i="268"/>
  <c r="K114" i="268" s="1"/>
  <c r="L114" i="268"/>
  <c r="N113" i="268"/>
  <c r="M113" i="268"/>
  <c r="N112" i="268"/>
  <c r="M112" i="268"/>
  <c r="N111" i="268"/>
  <c r="L111" i="268" s="1"/>
  <c r="M111" i="268"/>
  <c r="K111" i="268"/>
  <c r="N110" i="268"/>
  <c r="L110" i="268" s="1"/>
  <c r="M110" i="268"/>
  <c r="K110" i="268" s="1"/>
  <c r="N109" i="268"/>
  <c r="M109" i="268"/>
  <c r="N108" i="268"/>
  <c r="M108" i="268"/>
  <c r="N107" i="268"/>
  <c r="M107" i="268"/>
  <c r="N106" i="268"/>
  <c r="L106" i="268" s="1"/>
  <c r="M106" i="268"/>
  <c r="K106" i="268"/>
  <c r="N105" i="268"/>
  <c r="L105" i="268" s="1"/>
  <c r="M105" i="268"/>
  <c r="K105" i="268" s="1"/>
  <c r="N104" i="268"/>
  <c r="M104" i="268"/>
  <c r="N103" i="268"/>
  <c r="M103" i="268"/>
  <c r="N102" i="268"/>
  <c r="M102" i="268"/>
  <c r="S101" i="268"/>
  <c r="R101" i="268"/>
  <c r="Q101" i="268"/>
  <c r="N101" i="268"/>
  <c r="M101" i="268"/>
  <c r="N100" i="268"/>
  <c r="L100" i="268" s="1"/>
  <c r="M100" i="268"/>
  <c r="K100" i="268"/>
  <c r="N99" i="268"/>
  <c r="M99" i="268"/>
  <c r="N98" i="268"/>
  <c r="L98" i="268" s="1"/>
  <c r="M98" i="268"/>
  <c r="K98" i="268"/>
  <c r="N97" i="268"/>
  <c r="L97" i="268" s="1"/>
  <c r="M97" i="268"/>
  <c r="K97" i="268" s="1"/>
  <c r="I96" i="268"/>
  <c r="G96" i="268"/>
  <c r="E96" i="268"/>
  <c r="M96" i="268" s="1"/>
  <c r="K96" i="268" s="1"/>
  <c r="N95" i="268"/>
  <c r="M95" i="268"/>
  <c r="H95" i="268"/>
  <c r="N94" i="268"/>
  <c r="M94" i="268"/>
  <c r="N93" i="268"/>
  <c r="L93" i="268"/>
  <c r="K93" i="268"/>
  <c r="N92" i="268"/>
  <c r="L92" i="268" s="1"/>
  <c r="M92" i="268"/>
  <c r="K92" i="268"/>
  <c r="N91" i="268"/>
  <c r="L91" i="268" s="1"/>
  <c r="M91" i="268"/>
  <c r="K91" i="268" s="1"/>
  <c r="I90" i="268"/>
  <c r="G90" i="268"/>
  <c r="E90" i="268"/>
  <c r="M90" i="268" s="1"/>
  <c r="K90" i="268" s="1"/>
  <c r="N89" i="268"/>
  <c r="M89" i="268"/>
  <c r="H89" i="268"/>
  <c r="G88" i="268"/>
  <c r="H102" i="268" s="1"/>
  <c r="N82" i="268"/>
  <c r="L82" i="268" s="1"/>
  <c r="M82" i="268"/>
  <c r="K82" i="268" s="1"/>
  <c r="N81" i="268"/>
  <c r="M81" i="268"/>
  <c r="K81" i="268" s="1"/>
  <c r="L81" i="268"/>
  <c r="N80" i="268"/>
  <c r="M80" i="268"/>
  <c r="L80" i="268"/>
  <c r="K80" i="268"/>
  <c r="N79" i="268"/>
  <c r="L79" i="268" s="1"/>
  <c r="M79" i="268"/>
  <c r="K79" i="268"/>
  <c r="N78" i="268"/>
  <c r="L78" i="268" s="1"/>
  <c r="M78" i="268"/>
  <c r="K78" i="268" s="1"/>
  <c r="N77" i="268"/>
  <c r="M77" i="268"/>
  <c r="K77" i="268" s="1"/>
  <c r="L77" i="268"/>
  <c r="N76" i="268"/>
  <c r="L76" i="268" s="1"/>
  <c r="M76" i="268"/>
  <c r="K76" i="268"/>
  <c r="S75" i="268"/>
  <c r="R75" i="268"/>
  <c r="Q75" i="268"/>
  <c r="N75" i="268"/>
  <c r="M75" i="268"/>
  <c r="K75" i="268" s="1"/>
  <c r="L75" i="268"/>
  <c r="H75" i="268"/>
  <c r="N74" i="268"/>
  <c r="M74" i="268"/>
  <c r="L74" i="268"/>
  <c r="K74" i="268"/>
  <c r="N73" i="268"/>
  <c r="L73" i="268" s="1"/>
  <c r="M73" i="268"/>
  <c r="K73" i="268"/>
  <c r="N72" i="268"/>
  <c r="L72" i="268" s="1"/>
  <c r="M72" i="268"/>
  <c r="K72" i="268" s="1"/>
  <c r="N71" i="268"/>
  <c r="M71" i="268"/>
  <c r="K71" i="268" s="1"/>
  <c r="L71" i="268"/>
  <c r="N70" i="268"/>
  <c r="M70" i="268"/>
  <c r="L70" i="268"/>
  <c r="K70" i="268"/>
  <c r="N69" i="268"/>
  <c r="L69" i="268" s="1"/>
  <c r="M69" i="268"/>
  <c r="K69" i="268"/>
  <c r="N68" i="268"/>
  <c r="L68" i="268" s="1"/>
  <c r="M68" i="268"/>
  <c r="K68" i="268" s="1"/>
  <c r="N67" i="268"/>
  <c r="M67" i="268"/>
  <c r="K67" i="268" s="1"/>
  <c r="L67" i="268"/>
  <c r="N66" i="268"/>
  <c r="M66" i="268"/>
  <c r="L66" i="268"/>
  <c r="K66" i="268"/>
  <c r="N65" i="268"/>
  <c r="L65" i="268" s="1"/>
  <c r="M65" i="268"/>
  <c r="K65" i="268"/>
  <c r="N64" i="268"/>
  <c r="L64" i="268" s="1"/>
  <c r="M64" i="268"/>
  <c r="K64" i="268" s="1"/>
  <c r="N63" i="268"/>
  <c r="M63" i="268"/>
  <c r="K63" i="268" s="1"/>
  <c r="L63" i="268"/>
  <c r="N62" i="268"/>
  <c r="L62" i="268" s="1"/>
  <c r="M62" i="268"/>
  <c r="K62" i="268"/>
  <c r="S61" i="268"/>
  <c r="R61" i="268"/>
  <c r="Q61" i="268"/>
  <c r="N61" i="268"/>
  <c r="M61" i="268"/>
  <c r="K61" i="268" s="1"/>
  <c r="L61" i="268"/>
  <c r="H61" i="268"/>
  <c r="N60" i="268"/>
  <c r="M60" i="268"/>
  <c r="L60" i="268"/>
  <c r="K60" i="268"/>
  <c r="N59" i="268"/>
  <c r="M59" i="268"/>
  <c r="H59" i="268"/>
  <c r="N58" i="268"/>
  <c r="M58" i="268"/>
  <c r="L58" i="268"/>
  <c r="K58" i="268"/>
  <c r="N57" i="268"/>
  <c r="L57" i="268" s="1"/>
  <c r="M57" i="268"/>
  <c r="K57" i="268"/>
  <c r="N56" i="268"/>
  <c r="L56" i="268" s="1"/>
  <c r="I56" i="268"/>
  <c r="G56" i="268"/>
  <c r="H56" i="268" s="1"/>
  <c r="E56" i="268"/>
  <c r="M56" i="268" s="1"/>
  <c r="K56" i="268" s="1"/>
  <c r="N55" i="268"/>
  <c r="M55" i="268"/>
  <c r="L55" i="268"/>
  <c r="K55" i="268"/>
  <c r="N54" i="268"/>
  <c r="L54" i="268" s="1"/>
  <c r="M54" i="268"/>
  <c r="K54" i="268"/>
  <c r="L53" i="268"/>
  <c r="K53" i="268"/>
  <c r="N52" i="268"/>
  <c r="L52" i="268" s="1"/>
  <c r="M52" i="268"/>
  <c r="K52" i="268"/>
  <c r="N51" i="268"/>
  <c r="L51" i="268" s="1"/>
  <c r="M51" i="268"/>
  <c r="K51" i="268" s="1"/>
  <c r="M50" i="268"/>
  <c r="K50" i="268" s="1"/>
  <c r="I50" i="268"/>
  <c r="G50" i="268"/>
  <c r="E50" i="268"/>
  <c r="N49" i="268"/>
  <c r="L49" i="268" s="1"/>
  <c r="M49" i="268"/>
  <c r="K49" i="268"/>
  <c r="G48" i="268"/>
  <c r="H81" i="268" s="1"/>
  <c r="I42" i="268"/>
  <c r="G42" i="268"/>
  <c r="E42" i="268"/>
  <c r="N42" i="268" s="1"/>
  <c r="L42" i="268" s="1"/>
  <c r="N41" i="268"/>
  <c r="L41" i="268" s="1"/>
  <c r="I41" i="268"/>
  <c r="G41" i="268"/>
  <c r="E41" i="268"/>
  <c r="M41" i="268" s="1"/>
  <c r="K41" i="268" s="1"/>
  <c r="I40" i="268"/>
  <c r="G40" i="268"/>
  <c r="E40" i="268"/>
  <c r="N40" i="268" s="1"/>
  <c r="L40" i="268" s="1"/>
  <c r="N39" i="268"/>
  <c r="I39" i="268"/>
  <c r="G39" i="268"/>
  <c r="M39" i="268" s="1"/>
  <c r="E39" i="268"/>
  <c r="N38" i="268"/>
  <c r="L38" i="268" s="1"/>
  <c r="I38" i="268"/>
  <c r="G38" i="268"/>
  <c r="E38" i="268"/>
  <c r="M38" i="268" s="1"/>
  <c r="K38" i="268" s="1"/>
  <c r="I37" i="268"/>
  <c r="G37" i="268"/>
  <c r="E37" i="268"/>
  <c r="N37" i="268" s="1"/>
  <c r="L37" i="268" s="1"/>
  <c r="I36" i="268"/>
  <c r="G36" i="268"/>
  <c r="E36" i="268"/>
  <c r="I35" i="268"/>
  <c r="G35" i="268"/>
  <c r="R35" i="268" s="1"/>
  <c r="E35" i="268"/>
  <c r="Q35" i="268" s="1"/>
  <c r="I34" i="268"/>
  <c r="G34" i="268"/>
  <c r="E34" i="268"/>
  <c r="N33" i="268"/>
  <c r="L33" i="268" s="1"/>
  <c r="I33" i="268"/>
  <c r="G33" i="268"/>
  <c r="E33" i="268"/>
  <c r="M33" i="268" s="1"/>
  <c r="K33" i="268" s="1"/>
  <c r="I32" i="268"/>
  <c r="G32" i="268"/>
  <c r="E32" i="268"/>
  <c r="N32" i="268" s="1"/>
  <c r="I31" i="268"/>
  <c r="G31" i="268"/>
  <c r="E31" i="268"/>
  <c r="N31" i="268" s="1"/>
  <c r="L31" i="268" s="1"/>
  <c r="N30" i="268"/>
  <c r="L30" i="268" s="1"/>
  <c r="I30" i="268"/>
  <c r="G30" i="268"/>
  <c r="E30" i="268"/>
  <c r="M30" i="268" s="1"/>
  <c r="K30" i="268" s="1"/>
  <c r="I29" i="268"/>
  <c r="G29" i="268"/>
  <c r="E29" i="268"/>
  <c r="N29" i="268" s="1"/>
  <c r="L29" i="268" s="1"/>
  <c r="N28" i="268"/>
  <c r="L28" i="268" s="1"/>
  <c r="I28" i="268"/>
  <c r="G28" i="268"/>
  <c r="E28" i="268"/>
  <c r="M28" i="268" s="1"/>
  <c r="K28" i="268" s="1"/>
  <c r="I27" i="268"/>
  <c r="G27" i="268"/>
  <c r="E27" i="268"/>
  <c r="N27" i="268" s="1"/>
  <c r="L27" i="268" s="1"/>
  <c r="N26" i="268"/>
  <c r="L26" i="268" s="1"/>
  <c r="I26" i="268"/>
  <c r="G26" i="268"/>
  <c r="E26" i="268"/>
  <c r="M26" i="268" s="1"/>
  <c r="K26" i="268" s="1"/>
  <c r="I25" i="268"/>
  <c r="G25" i="268"/>
  <c r="E25" i="268"/>
  <c r="N25" i="268" s="1"/>
  <c r="L25" i="268" s="1"/>
  <c r="N24" i="268"/>
  <c r="L24" i="268" s="1"/>
  <c r="I24" i="268"/>
  <c r="G24" i="268"/>
  <c r="E24" i="268"/>
  <c r="M24" i="268" s="1"/>
  <c r="K24" i="268" s="1"/>
  <c r="I23" i="268"/>
  <c r="G23" i="268"/>
  <c r="E23" i="268"/>
  <c r="N23" i="268" s="1"/>
  <c r="L23" i="268" s="1"/>
  <c r="I22" i="268"/>
  <c r="G22" i="268"/>
  <c r="E22" i="268"/>
  <c r="N21" i="268"/>
  <c r="L21" i="268" s="1"/>
  <c r="I21" i="268"/>
  <c r="S21" i="268" s="1"/>
  <c r="G21" i="268"/>
  <c r="R21" i="268" s="1"/>
  <c r="E21" i="268"/>
  <c r="M21" i="268" s="1"/>
  <c r="K21" i="268" s="1"/>
  <c r="I20" i="268"/>
  <c r="G20" i="268"/>
  <c r="E20" i="268"/>
  <c r="N20" i="268" s="1"/>
  <c r="L20" i="268" s="1"/>
  <c r="N19" i="268"/>
  <c r="K19" i="268"/>
  <c r="I19" i="268"/>
  <c r="G19" i="268"/>
  <c r="E19" i="268"/>
  <c r="M19" i="268" s="1"/>
  <c r="N18" i="268"/>
  <c r="L18" i="268" s="1"/>
  <c r="I18" i="268"/>
  <c r="G18" i="268"/>
  <c r="E18" i="268"/>
  <c r="M18" i="268" s="1"/>
  <c r="K18" i="268" s="1"/>
  <c r="I17" i="268"/>
  <c r="G17" i="268"/>
  <c r="E17" i="268"/>
  <c r="N17" i="268" s="1"/>
  <c r="L17" i="268" s="1"/>
  <c r="N16" i="268"/>
  <c r="L16" i="268" s="1"/>
  <c r="I16" i="268"/>
  <c r="G16" i="268"/>
  <c r="E16" i="268"/>
  <c r="M16" i="268" s="1"/>
  <c r="K16" i="268" s="1"/>
  <c r="I15" i="268"/>
  <c r="G15" i="268"/>
  <c r="E15" i="268"/>
  <c r="N15" i="268" s="1"/>
  <c r="L15" i="268" s="1"/>
  <c r="N14" i="268"/>
  <c r="L14" i="268" s="1"/>
  <c r="I14" i="268"/>
  <c r="G14" i="268"/>
  <c r="E14" i="268"/>
  <c r="M14" i="268" s="1"/>
  <c r="K14" i="268" s="1"/>
  <c r="I13" i="268"/>
  <c r="L13" i="268" s="1"/>
  <c r="G13" i="268"/>
  <c r="E13" i="268"/>
  <c r="I12" i="268"/>
  <c r="G12" i="268"/>
  <c r="E12" i="268"/>
  <c r="N12" i="268" s="1"/>
  <c r="L12" i="268" s="1"/>
  <c r="N11" i="268"/>
  <c r="L11" i="268" s="1"/>
  <c r="I11" i="268"/>
  <c r="G11" i="268"/>
  <c r="E11" i="268"/>
  <c r="M11" i="268" s="1"/>
  <c r="K11" i="268" s="1"/>
  <c r="G10" i="268"/>
  <c r="H10" i="268" s="1"/>
  <c r="I9" i="268"/>
  <c r="G9" i="268"/>
  <c r="E9" i="268"/>
  <c r="G8" i="268"/>
  <c r="H42" i="268" s="1"/>
  <c r="O26" i="267"/>
  <c r="P26" i="267" s="1"/>
  <c r="O25" i="267"/>
  <c r="P25" i="267" s="1"/>
  <c r="O24" i="267"/>
  <c r="P24" i="267" s="1"/>
  <c r="O23" i="267"/>
  <c r="P23" i="267" s="1"/>
  <c r="O22" i="267"/>
  <c r="P22" i="267" s="1"/>
  <c r="N15" i="267"/>
  <c r="L15" i="267" s="1"/>
  <c r="M15" i="267"/>
  <c r="K15" i="267" s="1"/>
  <c r="N14" i="267"/>
  <c r="M14" i="267"/>
  <c r="K14" i="267" s="1"/>
  <c r="L14" i="267"/>
  <c r="I13" i="267"/>
  <c r="J13" i="267" s="1"/>
  <c r="G13" i="267"/>
  <c r="E13" i="267"/>
  <c r="N13" i="267" s="1"/>
  <c r="L13" i="267" s="1"/>
  <c r="N12" i="267"/>
  <c r="L12" i="267" s="1"/>
  <c r="M12" i="267"/>
  <c r="K12" i="267" s="1"/>
  <c r="I11" i="267"/>
  <c r="J14" i="267" s="1"/>
  <c r="E11" i="267"/>
  <c r="F15" i="267" s="1"/>
  <c r="R4" i="267"/>
  <c r="S4" i="267" s="1"/>
  <c r="Q4" i="267"/>
  <c r="L17" i="269" l="1"/>
  <c r="K18" i="269"/>
  <c r="K24" i="269"/>
  <c r="M17" i="269"/>
  <c r="N17" i="269" s="1"/>
  <c r="K19" i="269"/>
  <c r="K22" i="269"/>
  <c r="M10" i="269"/>
  <c r="O10" i="269" s="1"/>
  <c r="H13" i="268"/>
  <c r="H16" i="268"/>
  <c r="N22" i="268"/>
  <c r="L22" i="268" s="1"/>
  <c r="Q21" i="268"/>
  <c r="H24" i="268"/>
  <c r="H29" i="268"/>
  <c r="H32" i="268"/>
  <c r="H35" i="268"/>
  <c r="H60" i="268"/>
  <c r="H36" i="268"/>
  <c r="H22" i="268"/>
  <c r="R8" i="268"/>
  <c r="H40" i="268"/>
  <c r="H37" i="268"/>
  <c r="N9" i="268"/>
  <c r="L9" i="268" s="1"/>
  <c r="H11" i="268"/>
  <c r="H14" i="268"/>
  <c r="H19" i="268"/>
  <c r="H27" i="268"/>
  <c r="H30" i="268"/>
  <c r="H33" i="268"/>
  <c r="S35" i="268"/>
  <c r="M9" i="268"/>
  <c r="K9" i="268" s="1"/>
  <c r="H17" i="268"/>
  <c r="H25" i="268"/>
  <c r="H28" i="268"/>
  <c r="H9" i="268"/>
  <c r="H12" i="268"/>
  <c r="H15" i="268"/>
  <c r="H18" i="268"/>
  <c r="H20" i="268"/>
  <c r="M22" i="268"/>
  <c r="K22" i="268" s="1"/>
  <c r="H23" i="268"/>
  <c r="H26" i="268"/>
  <c r="H31" i="268"/>
  <c r="H34" i="268"/>
  <c r="H39" i="268"/>
  <c r="M12" i="268"/>
  <c r="K12" i="268" s="1"/>
  <c r="K13" i="268"/>
  <c r="M15" i="268"/>
  <c r="K15" i="268" s="1"/>
  <c r="M17" i="268"/>
  <c r="K17" i="268" s="1"/>
  <c r="M20" i="268"/>
  <c r="K20" i="268" s="1"/>
  <c r="M23" i="268"/>
  <c r="K23" i="268" s="1"/>
  <c r="M25" i="268"/>
  <c r="K25" i="268" s="1"/>
  <c r="M27" i="268"/>
  <c r="K27" i="268" s="1"/>
  <c r="M29" i="268"/>
  <c r="K29" i="268" s="1"/>
  <c r="M31" i="268"/>
  <c r="K31" i="268" s="1"/>
  <c r="M32" i="268"/>
  <c r="N34" i="268"/>
  <c r="L34" i="268" s="1"/>
  <c r="M34" i="268"/>
  <c r="K34" i="268" s="1"/>
  <c r="N36" i="268"/>
  <c r="L36" i="268" s="1"/>
  <c r="M36" i="268"/>
  <c r="K36" i="268" s="1"/>
  <c r="E48" i="268"/>
  <c r="F50" i="268" s="1"/>
  <c r="N50" i="268"/>
  <c r="L50" i="268" s="1"/>
  <c r="H71" i="268"/>
  <c r="I88" i="268"/>
  <c r="J96" i="268" s="1"/>
  <c r="J90" i="268"/>
  <c r="E10" i="268"/>
  <c r="I10" i="268"/>
  <c r="H21" i="268"/>
  <c r="M35" i="268"/>
  <c r="K35" i="268" s="1"/>
  <c r="H38" i="268"/>
  <c r="H41" i="268"/>
  <c r="H67" i="268"/>
  <c r="N35" i="268"/>
  <c r="L35" i="268" s="1"/>
  <c r="H82" i="268"/>
  <c r="H78" i="268"/>
  <c r="H72" i="268"/>
  <c r="H68" i="268"/>
  <c r="H64" i="268"/>
  <c r="H51" i="268"/>
  <c r="H50" i="268"/>
  <c r="R48" i="268"/>
  <c r="H79" i="268"/>
  <c r="H76" i="268"/>
  <c r="H73" i="268"/>
  <c r="H69" i="268"/>
  <c r="H65" i="268"/>
  <c r="H62" i="268"/>
  <c r="H57" i="268"/>
  <c r="H54" i="268"/>
  <c r="H52" i="268"/>
  <c r="H49" i="268"/>
  <c r="H80" i="268"/>
  <c r="H74" i="268"/>
  <c r="H70" i="268"/>
  <c r="H66" i="268"/>
  <c r="H58" i="268"/>
  <c r="H55" i="268"/>
  <c r="H53" i="268"/>
  <c r="I48" i="268"/>
  <c r="H63" i="268"/>
  <c r="H77" i="268"/>
  <c r="N90" i="268"/>
  <c r="L90" i="268" s="1"/>
  <c r="E88" i="268"/>
  <c r="N96" i="268"/>
  <c r="L96" i="268" s="1"/>
  <c r="M37" i="268"/>
  <c r="K37" i="268" s="1"/>
  <c r="M40" i="268"/>
  <c r="K40" i="268" s="1"/>
  <c r="M42" i="268"/>
  <c r="K42" i="268" s="1"/>
  <c r="R88" i="268"/>
  <c r="H93" i="268"/>
  <c r="H99" i="268"/>
  <c r="H101" i="268"/>
  <c r="H119" i="268"/>
  <c r="H116" i="268"/>
  <c r="H107" i="268"/>
  <c r="H103" i="268"/>
  <c r="H122" i="268"/>
  <c r="H114" i="268"/>
  <c r="H110" i="268"/>
  <c r="H121" i="268"/>
  <c r="H117" i="268"/>
  <c r="H115" i="268"/>
  <c r="H113" i="268"/>
  <c r="H111" i="268"/>
  <c r="H109" i="268"/>
  <c r="H105" i="268"/>
  <c r="H120" i="268"/>
  <c r="H118" i="268"/>
  <c r="H112" i="268"/>
  <c r="H108" i="268"/>
  <c r="H106" i="268"/>
  <c r="H104" i="268"/>
  <c r="H92" i="268"/>
  <c r="H98" i="268"/>
  <c r="H100" i="268"/>
  <c r="H90" i="268"/>
  <c r="H91" i="268"/>
  <c r="H94" i="268"/>
  <c r="H96" i="268"/>
  <c r="H97" i="268"/>
  <c r="M131" i="268"/>
  <c r="K131" i="268" s="1"/>
  <c r="J132" i="268"/>
  <c r="F134" i="268"/>
  <c r="F137" i="268"/>
  <c r="J139" i="268"/>
  <c r="J142" i="268"/>
  <c r="F144" i="268"/>
  <c r="J146" i="268"/>
  <c r="F148" i="268"/>
  <c r="F150" i="268"/>
  <c r="F152" i="268"/>
  <c r="F154" i="268"/>
  <c r="J156" i="268"/>
  <c r="F158" i="268"/>
  <c r="J160" i="268"/>
  <c r="F161" i="268"/>
  <c r="M168" i="268"/>
  <c r="K168" i="268" s="1"/>
  <c r="J169" i="268"/>
  <c r="F170" i="268"/>
  <c r="N170" i="268"/>
  <c r="L170" i="268" s="1"/>
  <c r="F172" i="268"/>
  <c r="H173" i="268"/>
  <c r="F174" i="268"/>
  <c r="N175" i="268"/>
  <c r="J177" i="268"/>
  <c r="H178" i="268"/>
  <c r="F179" i="268"/>
  <c r="J181" i="268"/>
  <c r="H182" i="268"/>
  <c r="F183" i="268"/>
  <c r="H184" i="268"/>
  <c r="F185" i="268"/>
  <c r="J187" i="268"/>
  <c r="H188" i="268"/>
  <c r="F189" i="268"/>
  <c r="J191" i="268"/>
  <c r="H192" i="268"/>
  <c r="J193" i="268"/>
  <c r="F195" i="268"/>
  <c r="H196" i="268"/>
  <c r="J197" i="268"/>
  <c r="H198" i="268"/>
  <c r="F199" i="268"/>
  <c r="G129" i="268"/>
  <c r="M129" i="268" s="1"/>
  <c r="K129" i="268" s="1"/>
  <c r="J130" i="268"/>
  <c r="F131" i="268"/>
  <c r="F133" i="268"/>
  <c r="F135" i="268"/>
  <c r="J138" i="268"/>
  <c r="J140" i="268"/>
  <c r="F141" i="268"/>
  <c r="J143" i="268"/>
  <c r="J145" i="268"/>
  <c r="J147" i="268"/>
  <c r="F149" i="268"/>
  <c r="J151" i="268"/>
  <c r="F153" i="268"/>
  <c r="J155" i="268"/>
  <c r="F157" i="268"/>
  <c r="F159" i="268"/>
  <c r="N168" i="268"/>
  <c r="L168" i="268" s="1"/>
  <c r="F171" i="268"/>
  <c r="H172" i="268"/>
  <c r="J173" i="268"/>
  <c r="H174" i="268"/>
  <c r="F176" i="268"/>
  <c r="J178" i="268"/>
  <c r="H179" i="268"/>
  <c r="F180" i="268"/>
  <c r="J182" i="268"/>
  <c r="H183" i="268"/>
  <c r="J184" i="268"/>
  <c r="H185" i="268"/>
  <c r="F186" i="268"/>
  <c r="J188" i="268"/>
  <c r="H189" i="268"/>
  <c r="F190" i="268"/>
  <c r="J192" i="268"/>
  <c r="F194" i="268"/>
  <c r="H195" i="268"/>
  <c r="J196" i="268"/>
  <c r="J198" i="268"/>
  <c r="H199" i="268"/>
  <c r="F200" i="268"/>
  <c r="N129" i="268"/>
  <c r="L129" i="268" s="1"/>
  <c r="F132" i="268"/>
  <c r="J134" i="268"/>
  <c r="M136" i="268"/>
  <c r="K136" i="268" s="1"/>
  <c r="J137" i="268"/>
  <c r="F139" i="268"/>
  <c r="F142" i="268"/>
  <c r="J144" i="268"/>
  <c r="F146" i="268"/>
  <c r="J148" i="268"/>
  <c r="J150" i="268"/>
  <c r="J152" i="268"/>
  <c r="J154" i="268"/>
  <c r="F156" i="268"/>
  <c r="J158" i="268"/>
  <c r="F160" i="268"/>
  <c r="J161" i="268"/>
  <c r="F169" i="268"/>
  <c r="H171" i="268"/>
  <c r="J172" i="268"/>
  <c r="J174" i="268"/>
  <c r="F175" i="268"/>
  <c r="H176" i="268"/>
  <c r="F177" i="268"/>
  <c r="J179" i="268"/>
  <c r="H180" i="268"/>
  <c r="F181" i="268"/>
  <c r="J183" i="268"/>
  <c r="J185" i="268"/>
  <c r="H186" i="268"/>
  <c r="F187" i="268"/>
  <c r="J189" i="268"/>
  <c r="H190" i="268"/>
  <c r="F191" i="268"/>
  <c r="F193" i="268"/>
  <c r="H194" i="268"/>
  <c r="J195" i="268"/>
  <c r="F197" i="268"/>
  <c r="J199" i="268"/>
  <c r="H200" i="268"/>
  <c r="F130" i="268"/>
  <c r="J133" i="268"/>
  <c r="J135" i="268"/>
  <c r="F136" i="268"/>
  <c r="F138" i="268"/>
  <c r="F140" i="268"/>
  <c r="J141" i="268"/>
  <c r="F143" i="268"/>
  <c r="F145" i="268"/>
  <c r="F147" i="268"/>
  <c r="J149" i="268"/>
  <c r="F151" i="268"/>
  <c r="J153" i="268"/>
  <c r="J157" i="268"/>
  <c r="J171" i="268"/>
  <c r="F173" i="268"/>
  <c r="J176" i="268"/>
  <c r="H177" i="268"/>
  <c r="F178" i="268"/>
  <c r="J180" i="268"/>
  <c r="H181" i="268"/>
  <c r="F182" i="268"/>
  <c r="F184" i="268"/>
  <c r="J186" i="268"/>
  <c r="H187" i="268"/>
  <c r="F188" i="268"/>
  <c r="J190" i="268"/>
  <c r="H191" i="268"/>
  <c r="F192" i="268"/>
  <c r="H193" i="268"/>
  <c r="J194" i="268"/>
  <c r="F196" i="268"/>
  <c r="G11" i="267"/>
  <c r="M11" i="267"/>
  <c r="K11" i="267" s="1"/>
  <c r="J12" i="267"/>
  <c r="J15" i="267"/>
  <c r="N11" i="267"/>
  <c r="L11" i="267" s="1"/>
  <c r="M13" i="267"/>
  <c r="K13" i="267" s="1"/>
  <c r="F14" i="267"/>
  <c r="F12" i="267"/>
  <c r="F13" i="267"/>
  <c r="N10" i="269" l="1"/>
  <c r="H160" i="268"/>
  <c r="H156" i="268"/>
  <c r="H146" i="268"/>
  <c r="H142" i="268"/>
  <c r="H139" i="268"/>
  <c r="H132" i="268"/>
  <c r="H159" i="268"/>
  <c r="H157" i="268"/>
  <c r="H153" i="268"/>
  <c r="H149" i="268"/>
  <c r="H141" i="268"/>
  <c r="H135" i="268"/>
  <c r="H133" i="268"/>
  <c r="H161" i="268"/>
  <c r="H158" i="268"/>
  <c r="H154" i="268"/>
  <c r="H152" i="268"/>
  <c r="H150" i="268"/>
  <c r="H148" i="268"/>
  <c r="H144" i="268"/>
  <c r="H137" i="268"/>
  <c r="H134" i="268"/>
  <c r="H155" i="268"/>
  <c r="H151" i="268"/>
  <c r="H147" i="268"/>
  <c r="H145" i="268"/>
  <c r="H143" i="268"/>
  <c r="H140" i="268"/>
  <c r="H138" i="268"/>
  <c r="H130" i="268"/>
  <c r="F120" i="268"/>
  <c r="F118" i="268"/>
  <c r="F112" i="268"/>
  <c r="F108" i="268"/>
  <c r="F106" i="268"/>
  <c r="F104" i="268"/>
  <c r="F119" i="268"/>
  <c r="F116" i="268"/>
  <c r="F107" i="268"/>
  <c r="F122" i="268"/>
  <c r="F114" i="268"/>
  <c r="F110" i="268"/>
  <c r="F121" i="268"/>
  <c r="F117" i="268"/>
  <c r="F115" i="268"/>
  <c r="F113" i="268"/>
  <c r="F111" i="268"/>
  <c r="F109" i="268"/>
  <c r="F105" i="268"/>
  <c r="F95" i="268"/>
  <c r="F89" i="268"/>
  <c r="N88" i="268"/>
  <c r="L88" i="268" s="1"/>
  <c r="F97" i="268"/>
  <c r="F94" i="268"/>
  <c r="F91" i="268"/>
  <c r="M88" i="268"/>
  <c r="K88" i="268" s="1"/>
  <c r="F100" i="268"/>
  <c r="F98" i="268"/>
  <c r="F92" i="268"/>
  <c r="F101" i="268"/>
  <c r="Q88" i="268"/>
  <c r="F102" i="268"/>
  <c r="F99" i="268"/>
  <c r="F93" i="268"/>
  <c r="F103" i="268"/>
  <c r="R76" i="268"/>
  <c r="R62" i="268"/>
  <c r="W9" i="268"/>
  <c r="H136" i="268"/>
  <c r="F90" i="268"/>
  <c r="J79" i="268"/>
  <c r="J76" i="268"/>
  <c r="J73" i="268"/>
  <c r="J69" i="268"/>
  <c r="J65" i="268"/>
  <c r="J62" i="268"/>
  <c r="J57" i="268"/>
  <c r="J54" i="268"/>
  <c r="J52" i="268"/>
  <c r="J49" i="268"/>
  <c r="J80" i="268"/>
  <c r="J74" i="268"/>
  <c r="J70" i="268"/>
  <c r="J66" i="268"/>
  <c r="J58" i="268"/>
  <c r="J55" i="268"/>
  <c r="J53" i="268"/>
  <c r="J81" i="268"/>
  <c r="J77" i="268"/>
  <c r="J75" i="268"/>
  <c r="J71" i="268"/>
  <c r="J67" i="268"/>
  <c r="J63" i="268"/>
  <c r="J61" i="268"/>
  <c r="J59" i="268"/>
  <c r="J78" i="268"/>
  <c r="J64" i="268"/>
  <c r="J82" i="268"/>
  <c r="J68" i="268"/>
  <c r="J56" i="268"/>
  <c r="J72" i="268"/>
  <c r="J51" i="268"/>
  <c r="S48" i="268"/>
  <c r="I8" i="268"/>
  <c r="J122" i="268"/>
  <c r="J114" i="268"/>
  <c r="J110" i="268"/>
  <c r="J121" i="268"/>
  <c r="J117" i="268"/>
  <c r="J115" i="268"/>
  <c r="J113" i="268"/>
  <c r="J111" i="268"/>
  <c r="J109" i="268"/>
  <c r="J105" i="268"/>
  <c r="J120" i="268"/>
  <c r="J118" i="268"/>
  <c r="J112" i="268"/>
  <c r="J108" i="268"/>
  <c r="J106" i="268"/>
  <c r="J104" i="268"/>
  <c r="J119" i="268"/>
  <c r="J116" i="268"/>
  <c r="J107" i="268"/>
  <c r="J103" i="268"/>
  <c r="J100" i="268"/>
  <c r="J98" i="268"/>
  <c r="J92" i="268"/>
  <c r="J102" i="268"/>
  <c r="J101" i="268"/>
  <c r="J99" i="268"/>
  <c r="J93" i="268"/>
  <c r="S88" i="268"/>
  <c r="J95" i="268"/>
  <c r="J89" i="268"/>
  <c r="J97" i="268"/>
  <c r="J91" i="268"/>
  <c r="J94" i="268"/>
  <c r="F81" i="268"/>
  <c r="F77" i="268"/>
  <c r="F75" i="268"/>
  <c r="F71" i="268"/>
  <c r="F67" i="268"/>
  <c r="F63" i="268"/>
  <c r="F61" i="268"/>
  <c r="F59" i="268"/>
  <c r="F82" i="268"/>
  <c r="F78" i="268"/>
  <c r="F72" i="268"/>
  <c r="F68" i="268"/>
  <c r="F64" i="268"/>
  <c r="F51" i="268"/>
  <c r="Q48" i="268"/>
  <c r="F79" i="268"/>
  <c r="F76" i="268"/>
  <c r="F73" i="268"/>
  <c r="F69" i="268"/>
  <c r="F65" i="268"/>
  <c r="F62" i="268"/>
  <c r="F57" i="268"/>
  <c r="F54" i="268"/>
  <c r="F52" i="268"/>
  <c r="F49" i="268"/>
  <c r="N48" i="268"/>
  <c r="L48" i="268" s="1"/>
  <c r="F74" i="268"/>
  <c r="F60" i="268"/>
  <c r="F58" i="268"/>
  <c r="F56" i="268"/>
  <c r="F53" i="268"/>
  <c r="F80" i="268"/>
  <c r="F66" i="268"/>
  <c r="F55" i="268"/>
  <c r="M48" i="268"/>
  <c r="K48" i="268" s="1"/>
  <c r="F70" i="268"/>
  <c r="E8" i="268"/>
  <c r="H131" i="268"/>
  <c r="R36" i="268"/>
  <c r="R22" i="268"/>
  <c r="R116" i="268"/>
  <c r="R102" i="268"/>
  <c r="W10" i="268"/>
  <c r="F96" i="268"/>
  <c r="J50" i="268"/>
  <c r="N10" i="268"/>
  <c r="L10" i="268" s="1"/>
  <c r="M10" i="268"/>
  <c r="K10" i="268" s="1"/>
  <c r="H15" i="267"/>
  <c r="H12" i="267"/>
  <c r="H14" i="267"/>
  <c r="H13" i="267"/>
  <c r="J60" i="268" l="1"/>
  <c r="J38" i="268"/>
  <c r="J33" i="268"/>
  <c r="J30" i="268"/>
  <c r="J14" i="268"/>
  <c r="J11" i="268"/>
  <c r="J32" i="268"/>
  <c r="J24" i="268"/>
  <c r="J21" i="268"/>
  <c r="J16" i="268"/>
  <c r="J13" i="268"/>
  <c r="S8" i="268"/>
  <c r="J26" i="268"/>
  <c r="J18" i="268"/>
  <c r="J41" i="268"/>
  <c r="J28" i="268"/>
  <c r="J9" i="268"/>
  <c r="J31" i="268"/>
  <c r="J36" i="268"/>
  <c r="J22" i="268"/>
  <c r="J25" i="268"/>
  <c r="J42" i="268"/>
  <c r="J37" i="268"/>
  <c r="J12" i="268"/>
  <c r="J20" i="268"/>
  <c r="J23" i="268"/>
  <c r="J34" i="268"/>
  <c r="J29" i="268"/>
  <c r="J27" i="268"/>
  <c r="J15" i="268"/>
  <c r="J35" i="268"/>
  <c r="J17" i="268"/>
  <c r="J39" i="268"/>
  <c r="J40" i="268"/>
  <c r="W8" i="268"/>
  <c r="Q8" i="268"/>
  <c r="F41" i="268"/>
  <c r="F38" i="268"/>
  <c r="F32" i="268"/>
  <c r="F24" i="268"/>
  <c r="F21" i="268"/>
  <c r="F16" i="268"/>
  <c r="F13" i="268"/>
  <c r="F26" i="268"/>
  <c r="F18" i="268"/>
  <c r="F28" i="268"/>
  <c r="N8" i="268"/>
  <c r="L8" i="268" s="1"/>
  <c r="F33" i="268"/>
  <c r="F30" i="268"/>
  <c r="F14" i="268"/>
  <c r="F11" i="268"/>
  <c r="M8" i="268"/>
  <c r="K8" i="268" s="1"/>
  <c r="F17" i="268"/>
  <c r="F23" i="268"/>
  <c r="F31" i="268"/>
  <c r="F37" i="268"/>
  <c r="F9" i="268"/>
  <c r="F36" i="268"/>
  <c r="F19" i="268"/>
  <c r="F25" i="268"/>
  <c r="F34" i="268"/>
  <c r="F40" i="268"/>
  <c r="F12" i="268"/>
  <c r="F20" i="268"/>
  <c r="F27" i="268"/>
  <c r="F35" i="268"/>
  <c r="F39" i="268"/>
  <c r="F42" i="268"/>
  <c r="F22" i="268"/>
  <c r="F15" i="268"/>
  <c r="F29" i="268"/>
  <c r="S76" i="268"/>
  <c r="S62" i="268"/>
  <c r="X9" i="268"/>
  <c r="F10" i="268"/>
  <c r="V9" i="268"/>
  <c r="V8" i="268" s="1"/>
  <c r="Q76" i="268"/>
  <c r="Q62" i="268"/>
  <c r="S116" i="268"/>
  <c r="S102" i="268"/>
  <c r="X10" i="268"/>
  <c r="J10" i="268"/>
  <c r="Q116" i="268"/>
  <c r="Q102" i="268"/>
  <c r="V10" i="268"/>
  <c r="Q36" i="268" l="1"/>
  <c r="Q22" i="268"/>
  <c r="Y8" i="268"/>
  <c r="S36" i="268"/>
  <c r="S22" i="268"/>
  <c r="X8" i="268"/>
  <c r="I15" i="226" l="1"/>
  <c r="I14" i="226"/>
  <c r="I12" i="226"/>
  <c r="G15" i="226"/>
  <c r="G14" i="226"/>
  <c r="G12" i="226"/>
  <c r="E15" i="226"/>
  <c r="E14" i="226"/>
  <c r="E12" i="226"/>
  <c r="N14" i="226" l="1"/>
  <c r="L14" i="226" s="1"/>
  <c r="N12" i="226"/>
  <c r="L12" i="226" s="1"/>
  <c r="G16" i="226"/>
  <c r="N15" i="226"/>
  <c r="L15" i="226" s="1"/>
  <c r="M15" i="226"/>
  <c r="K15" i="226" s="1"/>
  <c r="I16" i="226"/>
  <c r="E16" i="226"/>
  <c r="M12" i="226"/>
  <c r="K12" i="226" s="1"/>
  <c r="M14" i="226"/>
  <c r="K14" i="226" s="1"/>
  <c r="G13" i="226" l="1"/>
  <c r="G11" i="226" l="1"/>
  <c r="G17" i="226"/>
  <c r="H15" i="226" l="1"/>
  <c r="H12" i="226"/>
  <c r="H14" i="226"/>
  <c r="H13" i="226"/>
  <c r="I13" i="226" l="1"/>
  <c r="E13" i="226" l="1"/>
  <c r="N13" i="226" s="1"/>
  <c r="L13" i="226" s="1"/>
  <c r="I11" i="226"/>
  <c r="J13" i="226" s="1"/>
  <c r="I17" i="226"/>
  <c r="M13" i="226" l="1"/>
  <c r="K13" i="226" s="1"/>
  <c r="E17" i="226"/>
  <c r="E11" i="226"/>
  <c r="N11" i="226" s="1"/>
  <c r="L11" i="226" s="1"/>
  <c r="J14" i="226"/>
  <c r="J12" i="226"/>
  <c r="J15" i="226"/>
  <c r="F13" i="226" l="1"/>
  <c r="M11" i="226"/>
  <c r="K11" i="226" s="1"/>
  <c r="F12" i="226"/>
  <c r="F14" i="226"/>
  <c r="F15" i="226"/>
</calcChain>
</file>

<file path=xl/sharedStrings.xml><?xml version="1.0" encoding="utf-8"?>
<sst xmlns="http://schemas.openxmlformats.org/spreadsheetml/2006/main" count="397" uniqueCount="185">
  <si>
    <t>계</t>
    <phoneticPr fontId="4" type="noConversion"/>
  </si>
  <si>
    <t>■  연도별 예산규모 추이</t>
    <phoneticPr fontId="4" type="noConversion"/>
  </si>
  <si>
    <t>연도별</t>
  </si>
  <si>
    <t>예산액</t>
    <phoneticPr fontId="4" type="noConversion"/>
  </si>
  <si>
    <t>지방세</t>
    <phoneticPr fontId="4" type="noConversion"/>
  </si>
  <si>
    <t>지방세</t>
  </si>
  <si>
    <t>세외수입</t>
  </si>
  <si>
    <t>당   초</t>
    <phoneticPr fontId="4" type="noConversion"/>
  </si>
  <si>
    <t>최   종</t>
    <phoneticPr fontId="4" type="noConversion"/>
  </si>
  <si>
    <t>당초대비</t>
    <phoneticPr fontId="4" type="noConversion"/>
  </si>
  <si>
    <t>최종대비</t>
    <phoneticPr fontId="4" type="noConversion"/>
  </si>
  <si>
    <t>총계규모</t>
    <phoneticPr fontId="4" type="noConversion"/>
  </si>
  <si>
    <t xml:space="preserve">일반회계  </t>
    <phoneticPr fontId="4" type="noConversion"/>
  </si>
  <si>
    <t xml:space="preserve">특별회계  </t>
    <phoneticPr fontId="4" type="noConversion"/>
  </si>
  <si>
    <t>■  세입·세출 예산현황 (일반+특별)</t>
    <phoneticPr fontId="4" type="noConversion"/>
  </si>
  <si>
    <t>세
입</t>
    <phoneticPr fontId="4" type="noConversion"/>
  </si>
  <si>
    <t>경상적세외수입</t>
    <phoneticPr fontId="4" type="noConversion"/>
  </si>
  <si>
    <t>임시적세외수입</t>
    <phoneticPr fontId="4" type="noConversion"/>
  </si>
  <si>
    <t>지방교부세</t>
    <phoneticPr fontId="4" type="noConversion"/>
  </si>
  <si>
    <t>재정보전금</t>
    <phoneticPr fontId="4" type="noConversion"/>
  </si>
  <si>
    <t>국고보조금</t>
    <phoneticPr fontId="4" type="noConversion"/>
  </si>
  <si>
    <t>도비보조금</t>
    <phoneticPr fontId="4" type="noConversion"/>
  </si>
  <si>
    <t>지방채등</t>
    <phoneticPr fontId="4" type="noConversion"/>
  </si>
  <si>
    <t>세
출</t>
    <phoneticPr fontId="4" type="noConversion"/>
  </si>
  <si>
    <t>기
능
별</t>
    <phoneticPr fontId="4" type="noConversion"/>
  </si>
  <si>
    <t xml:space="preserve">  일반공공행정</t>
    <phoneticPr fontId="4" type="noConversion"/>
  </si>
  <si>
    <t xml:space="preserve">  공공질서및안전</t>
    <phoneticPr fontId="4" type="noConversion"/>
  </si>
  <si>
    <t xml:space="preserve">  교육</t>
    <phoneticPr fontId="4" type="noConversion"/>
  </si>
  <si>
    <t xml:space="preserve">  문화및관광</t>
    <phoneticPr fontId="4" type="noConversion"/>
  </si>
  <si>
    <t xml:space="preserve">  환경보호</t>
    <phoneticPr fontId="4" type="noConversion"/>
  </si>
  <si>
    <t xml:space="preserve">  사회복지</t>
    <phoneticPr fontId="4" type="noConversion"/>
  </si>
  <si>
    <t xml:space="preserve">  보건</t>
    <phoneticPr fontId="4" type="noConversion"/>
  </si>
  <si>
    <t xml:space="preserve">  농림해양수산</t>
    <phoneticPr fontId="4" type="noConversion"/>
  </si>
  <si>
    <t xml:space="preserve">  산업·중소기업</t>
    <phoneticPr fontId="4" type="noConversion"/>
  </si>
  <si>
    <t xml:space="preserve">  수송및교통</t>
    <phoneticPr fontId="4" type="noConversion"/>
  </si>
  <si>
    <t xml:space="preserve">  국토및지역개발</t>
    <phoneticPr fontId="4" type="noConversion"/>
  </si>
  <si>
    <t xml:space="preserve">  과학기술</t>
    <phoneticPr fontId="4" type="noConversion"/>
  </si>
  <si>
    <t xml:space="preserve">  예비비</t>
    <phoneticPr fontId="4" type="noConversion"/>
  </si>
  <si>
    <t xml:space="preserve">  기타</t>
    <phoneticPr fontId="4" type="noConversion"/>
  </si>
  <si>
    <t>성
질
별</t>
    <phoneticPr fontId="4" type="noConversion"/>
  </si>
  <si>
    <t xml:space="preserve">  인건비</t>
    <phoneticPr fontId="4" type="noConversion"/>
  </si>
  <si>
    <t xml:space="preserve">  물건비</t>
    <phoneticPr fontId="4" type="noConversion"/>
  </si>
  <si>
    <t xml:space="preserve">  경상이전</t>
    <phoneticPr fontId="4" type="noConversion"/>
  </si>
  <si>
    <t xml:space="preserve">  자본지출</t>
    <phoneticPr fontId="4" type="noConversion"/>
  </si>
  <si>
    <t xml:space="preserve">  융자및출자</t>
    <phoneticPr fontId="4" type="noConversion"/>
  </si>
  <si>
    <t xml:space="preserve">  보전재원</t>
    <phoneticPr fontId="4" type="noConversion"/>
  </si>
  <si>
    <t xml:space="preserve">  내부거래</t>
    <phoneticPr fontId="4" type="noConversion"/>
  </si>
  <si>
    <t xml:space="preserve">  예비비및기타</t>
    <phoneticPr fontId="4" type="noConversion"/>
  </si>
  <si>
    <t>구   분</t>
  </si>
  <si>
    <t>계</t>
  </si>
  <si>
    <t>세
입</t>
  </si>
  <si>
    <t>경상적세외수입</t>
  </si>
  <si>
    <t>임시적세외수입</t>
  </si>
  <si>
    <t>지방교부세</t>
  </si>
  <si>
    <t>보조금</t>
  </si>
  <si>
    <t>국고보조금</t>
  </si>
  <si>
    <t>도비보조금</t>
  </si>
  <si>
    <t>지방채등</t>
  </si>
  <si>
    <t>세
출</t>
  </si>
  <si>
    <t>기
능
별</t>
  </si>
  <si>
    <t xml:space="preserve">  일반공공행정</t>
  </si>
  <si>
    <t xml:space="preserve">  공공질서및안전</t>
  </si>
  <si>
    <t xml:space="preserve">  교육</t>
  </si>
  <si>
    <t xml:space="preserve">  문화및관광</t>
  </si>
  <si>
    <t xml:space="preserve">  사회복지</t>
  </si>
  <si>
    <t xml:space="preserve">  보건</t>
  </si>
  <si>
    <t xml:space="preserve">  농림해양수산</t>
  </si>
  <si>
    <t xml:space="preserve">  국토및지역개발</t>
  </si>
  <si>
    <t xml:space="preserve">  과학기술</t>
  </si>
  <si>
    <t xml:space="preserve">  예비비</t>
  </si>
  <si>
    <t xml:space="preserve">  기타</t>
  </si>
  <si>
    <t>성
질
별</t>
  </si>
  <si>
    <t xml:space="preserve">  인건비</t>
  </si>
  <si>
    <t xml:space="preserve">  물건비</t>
  </si>
  <si>
    <t xml:space="preserve">  경상이전</t>
  </si>
  <si>
    <t xml:space="preserve">  자본지출</t>
  </si>
  <si>
    <t xml:space="preserve">  융자및출자</t>
  </si>
  <si>
    <t xml:space="preserve">  보전재원</t>
  </si>
  <si>
    <t xml:space="preserve">  내부거래</t>
  </si>
  <si>
    <t xml:space="preserve">  예비비및기타</t>
  </si>
  <si>
    <t>(단위 : 백만원, %)</t>
    <phoneticPr fontId="4" type="noConversion"/>
  </si>
  <si>
    <t>□ 국책사업</t>
    <phoneticPr fontId="4" type="noConversion"/>
  </si>
  <si>
    <t>(단위 : 억원)</t>
    <phoneticPr fontId="4" type="noConversion"/>
  </si>
  <si>
    <t>□ 국도비사업</t>
    <phoneticPr fontId="4" type="noConversion"/>
  </si>
  <si>
    <t>세외수입</t>
    <phoneticPr fontId="4" type="noConversion"/>
  </si>
  <si>
    <t>보조금</t>
    <phoneticPr fontId="4" type="noConversion"/>
  </si>
  <si>
    <t>보전수입등및내부거래</t>
    <phoneticPr fontId="4" type="noConversion"/>
  </si>
  <si>
    <t>구   분</t>
    <phoneticPr fontId="4" type="noConversion"/>
  </si>
  <si>
    <t>사   업  명</t>
    <phoneticPr fontId="4" type="noConversion"/>
  </si>
  <si>
    <t>사업개요
(사업기간)</t>
    <phoneticPr fontId="4" type="noConversion"/>
  </si>
  <si>
    <t>기투자</t>
    <phoneticPr fontId="4" type="noConversion"/>
  </si>
  <si>
    <t>향후
투자</t>
    <phoneticPr fontId="4" type="noConversion"/>
  </si>
  <si>
    <t>국비</t>
    <phoneticPr fontId="4" type="noConversion"/>
  </si>
  <si>
    <t>도비</t>
    <phoneticPr fontId="4" type="noConversion"/>
  </si>
  <si>
    <t>기타</t>
    <phoneticPr fontId="4" type="noConversion"/>
  </si>
  <si>
    <t>(단위 : 백만원)</t>
    <phoneticPr fontId="4" type="noConversion"/>
  </si>
  <si>
    <t>재정보전금</t>
  </si>
  <si>
    <t>■  연도별 재정자립도</t>
    <phoneticPr fontId="4" type="noConversion"/>
  </si>
  <si>
    <r>
      <t xml:space="preserve">   </t>
    </r>
    <r>
      <rPr>
        <b/>
        <sz val="11"/>
        <color indexed="8"/>
        <rFont val="Wingdings 2"/>
        <family val="1"/>
        <charset val="2"/>
      </rPr>
      <t>­</t>
    </r>
    <r>
      <rPr>
        <b/>
        <sz val="11"/>
        <color indexed="8"/>
        <rFont val="돋움"/>
        <family val="3"/>
        <charset val="129"/>
      </rPr>
      <t xml:space="preserve"> 기타특별회계</t>
    </r>
    <phoneticPr fontId="4" type="noConversion"/>
  </si>
  <si>
    <r>
      <t>200</t>
    </r>
    <r>
      <rPr>
        <sz val="9"/>
        <color indexed="8"/>
        <rFont val="돋움"/>
        <family val="3"/>
        <charset val="129"/>
      </rPr>
      <t>9</t>
    </r>
    <r>
      <rPr>
        <sz val="9"/>
        <color indexed="8"/>
        <rFont val="돋움"/>
        <family val="3"/>
        <charset val="129"/>
      </rPr>
      <t>년도</t>
    </r>
    <phoneticPr fontId="4" type="noConversion"/>
  </si>
  <si>
    <t>비율</t>
    <phoneticPr fontId="4" type="noConversion"/>
  </si>
  <si>
    <r>
      <rPr>
        <sz val="9"/>
        <color indexed="8"/>
        <rFont val="돋움"/>
        <family val="3"/>
        <charset val="129"/>
      </rPr>
      <t>비율</t>
    </r>
    <phoneticPr fontId="4" type="noConversion"/>
  </si>
  <si>
    <r>
      <rPr>
        <sz val="9"/>
        <color indexed="8"/>
        <rFont val="돋움"/>
        <family val="3"/>
        <charset val="129"/>
      </rPr>
      <t>당초대비</t>
    </r>
  </si>
  <si>
    <r>
      <rPr>
        <sz val="9"/>
        <color indexed="8"/>
        <rFont val="돋움"/>
        <family val="3"/>
        <charset val="129"/>
      </rPr>
      <t>최종대비</t>
    </r>
  </si>
  <si>
    <r>
      <rPr>
        <sz val="9"/>
        <color indexed="8"/>
        <rFont val="돋움"/>
        <family val="3"/>
        <charset val="129"/>
      </rPr>
      <t>최</t>
    </r>
    <r>
      <rPr>
        <sz val="9"/>
        <color indexed="8"/>
        <rFont val="Arial Narrow"/>
        <family val="2"/>
      </rPr>
      <t xml:space="preserve">   </t>
    </r>
    <r>
      <rPr>
        <sz val="9"/>
        <color indexed="8"/>
        <rFont val="돋움"/>
        <family val="3"/>
        <charset val="129"/>
      </rPr>
      <t>종</t>
    </r>
  </si>
  <si>
    <r>
      <rPr>
        <sz val="9"/>
        <color indexed="8"/>
        <rFont val="돋움"/>
        <family val="3"/>
        <charset val="129"/>
      </rPr>
      <t>당</t>
    </r>
    <r>
      <rPr>
        <sz val="9"/>
        <color indexed="8"/>
        <rFont val="Arial Narrow"/>
        <family val="2"/>
      </rPr>
      <t xml:space="preserve">   </t>
    </r>
    <r>
      <rPr>
        <sz val="9"/>
        <color indexed="8"/>
        <rFont val="돋움"/>
        <family val="3"/>
        <charset val="129"/>
      </rPr>
      <t>초</t>
    </r>
  </si>
  <si>
    <t>비율</t>
  </si>
  <si>
    <t>최종대비</t>
  </si>
  <si>
    <t>당초대비</t>
  </si>
  <si>
    <t>최   종</t>
  </si>
  <si>
    <t>당   초</t>
  </si>
  <si>
    <t xml:space="preserve"> - </t>
  </si>
  <si>
    <t>국도 42호선 확포장
(정선~여량)</t>
  </si>
  <si>
    <t>총사업비</t>
    <phoneticPr fontId="4" type="noConversion"/>
  </si>
  <si>
    <t>시군비</t>
    <phoneticPr fontId="4" type="noConversion"/>
  </si>
  <si>
    <r>
      <t xml:space="preserve">   </t>
    </r>
    <r>
      <rPr>
        <b/>
        <sz val="11"/>
        <color indexed="8"/>
        <rFont val="Wingdings 2"/>
        <family val="1"/>
        <charset val="2"/>
      </rPr>
      <t>­</t>
    </r>
    <r>
      <rPr>
        <b/>
        <sz val="11"/>
        <color indexed="8"/>
        <rFont val="돋움"/>
        <family val="3"/>
        <charset val="129"/>
      </rPr>
      <t xml:space="preserve"> 공기업특별회계</t>
    </r>
    <phoneticPr fontId="4" type="noConversion"/>
  </si>
  <si>
    <t> 기타특별회계</t>
    <phoneticPr fontId="4" type="noConversion"/>
  </si>
  <si>
    <r>
      <t>20</t>
    </r>
    <r>
      <rPr>
        <sz val="9"/>
        <color indexed="8"/>
        <rFont val="돋움"/>
        <family val="3"/>
        <charset val="129"/>
      </rPr>
      <t>10</t>
    </r>
    <r>
      <rPr>
        <sz val="9"/>
        <color indexed="8"/>
        <rFont val="돋움"/>
        <family val="3"/>
        <charset val="129"/>
      </rPr>
      <t>년도</t>
    </r>
    <phoneticPr fontId="4" type="noConversion"/>
  </si>
  <si>
    <t>일반</t>
    <phoneticPr fontId="2" type="noConversion"/>
  </si>
  <si>
    <r>
      <rPr>
        <sz val="9"/>
        <color theme="1"/>
        <rFont val="돋움"/>
        <family val="3"/>
        <charset val="129"/>
      </rPr>
      <t>비율</t>
    </r>
    <phoneticPr fontId="4" type="noConversion"/>
  </si>
  <si>
    <r>
      <t></t>
    </r>
    <r>
      <rPr>
        <sz val="6"/>
        <color indexed="8"/>
        <rFont val="돋움"/>
        <family val="3"/>
        <charset val="129"/>
      </rPr>
      <t xml:space="preserve"> </t>
    </r>
    <r>
      <rPr>
        <sz val="9"/>
        <color indexed="8"/>
        <rFont val="돋움"/>
        <family val="3"/>
        <charset val="129"/>
      </rPr>
      <t>기타특별회계</t>
    </r>
    <phoneticPr fontId="4" type="noConversion"/>
  </si>
  <si>
    <r>
      <t></t>
    </r>
    <r>
      <rPr>
        <sz val="6"/>
        <color indexed="8"/>
        <rFont val="돋움"/>
        <family val="3"/>
        <charset val="129"/>
      </rPr>
      <t xml:space="preserve"> </t>
    </r>
    <r>
      <rPr>
        <sz val="9"/>
        <color indexed="8"/>
        <rFont val="돋움"/>
        <family val="3"/>
        <charset val="129"/>
      </rPr>
      <t>공기업특별회계</t>
    </r>
    <phoneticPr fontId="4" type="noConversion"/>
  </si>
  <si>
    <t>도로확포장 : 3.7km
(2017~2023)</t>
  </si>
  <si>
    <t>증감률(%)</t>
  </si>
  <si>
    <t xml:space="preserve">  2-1. 합산용</t>
    <phoneticPr fontId="4" type="noConversion"/>
  </si>
  <si>
    <t xml:space="preserve">■  총 예산규모는 </t>
    <phoneticPr fontId="4" type="noConversion"/>
  </si>
  <si>
    <t>2020년도</t>
    <phoneticPr fontId="4" type="noConversion"/>
  </si>
  <si>
    <t xml:space="preserve">  환경</t>
    <phoneticPr fontId="4" type="noConversion"/>
  </si>
  <si>
    <t xml:space="preserve">  교통및물류</t>
    <phoneticPr fontId="4" type="noConversion"/>
  </si>
  <si>
    <t>특별</t>
    <phoneticPr fontId="2" type="noConversion"/>
  </si>
  <si>
    <t xml:space="preserve">특별회계  </t>
    <phoneticPr fontId="4" type="noConversion"/>
  </si>
  <si>
    <t> 공기업특별회계</t>
    <phoneticPr fontId="4" type="noConversion"/>
  </si>
  <si>
    <t>특별회계합산용</t>
    <phoneticPr fontId="2" type="noConversion"/>
  </si>
  <si>
    <t>확인</t>
    <phoneticPr fontId="2" type="noConversion"/>
  </si>
  <si>
    <t>■  연도별 예산규모 추이</t>
    <phoneticPr fontId="4" type="noConversion"/>
  </si>
  <si>
    <t>자립도</t>
    <phoneticPr fontId="4" type="noConversion"/>
  </si>
  <si>
    <t>2020년도</t>
    <phoneticPr fontId="4" type="noConversion"/>
  </si>
  <si>
    <t>2019년도</t>
    <phoneticPr fontId="4" type="noConversion"/>
  </si>
  <si>
    <t>급경사지 붕괴위험
지역(봉양2)</t>
    <phoneticPr fontId="2" type="noConversion"/>
  </si>
  <si>
    <t xml:space="preserve">  2-12. 정선군 예산개요</t>
    <phoneticPr fontId="4" type="noConversion"/>
  </si>
  <si>
    <t>2021년도</t>
    <phoneticPr fontId="4" type="noConversion"/>
  </si>
  <si>
    <t>■  일반회계</t>
    <phoneticPr fontId="4" type="noConversion"/>
  </si>
  <si>
    <t>■  특별회계(기타+공기업)</t>
    <phoneticPr fontId="4" type="noConversion"/>
  </si>
  <si>
    <t xml:space="preserve">   산업중소기업및에너지</t>
    <phoneticPr fontId="4" type="noConversion"/>
  </si>
  <si>
    <t>지방행정제재부과금</t>
    <phoneticPr fontId="2" type="noConversion"/>
  </si>
  <si>
    <t>합계</t>
    <phoneticPr fontId="2" type="noConversion"/>
  </si>
  <si>
    <t>검증1</t>
    <phoneticPr fontId="2" type="noConversion"/>
  </si>
  <si>
    <t>검증2</t>
    <phoneticPr fontId="2" type="noConversion"/>
  </si>
  <si>
    <t>당  초</t>
    <phoneticPr fontId="4" type="noConversion"/>
  </si>
  <si>
    <t>최  종</t>
    <phoneticPr fontId="4" type="noConversion"/>
  </si>
  <si>
    <t>당  초</t>
    <phoneticPr fontId="2" type="noConversion"/>
  </si>
  <si>
    <t>최  종</t>
    <phoneticPr fontId="2" type="noConversion"/>
  </si>
  <si>
    <t>급경사지 붕괴위험지역 정비
A=15,000㎡, 붕괴위험 E등급(2019-2023)</t>
    <phoneticPr fontId="2" type="noConversion"/>
  </si>
  <si>
    <t>예미 자연재해위험 개선지구 정비</t>
    <phoneticPr fontId="2" type="noConversion"/>
  </si>
  <si>
    <t>군도6호 고성도수터널 일원
도로개설(2.2km), 터널개설(1.1km)(2021-2025)</t>
    <phoneticPr fontId="2" type="noConversion"/>
  </si>
  <si>
    <t>2022년도</t>
    <phoneticPr fontId="4" type="noConversion"/>
  </si>
  <si>
    <r>
      <t>2022</t>
    </r>
    <r>
      <rPr>
        <sz val="9"/>
        <color indexed="8"/>
        <rFont val="돋움"/>
        <family val="3"/>
        <charset val="129"/>
      </rPr>
      <t>년도</t>
    </r>
    <phoneticPr fontId="4" type="noConversion"/>
  </si>
  <si>
    <t>국도 59호선 확포장
(정선~남면 1공구)</t>
    <phoneticPr fontId="2" type="noConversion"/>
  </si>
  <si>
    <t>도로확포장 : 4.46km
(2016~2023)</t>
    <phoneticPr fontId="2" type="noConversion"/>
  </si>
  <si>
    <t>국도 59호선 확포장
(정선~남면 2공구)</t>
    <phoneticPr fontId="2" type="noConversion"/>
  </si>
  <si>
    <t>도로확포장 : 2.74km
(2016~2023)</t>
    <phoneticPr fontId="2" type="noConversion"/>
  </si>
  <si>
    <t>국도 42호선 개량
(임계~동해신흥)</t>
    <phoneticPr fontId="2" type="noConversion"/>
  </si>
  <si>
    <t>2023년도</t>
    <phoneticPr fontId="4" type="noConversion"/>
  </si>
  <si>
    <t>2023 예산액</t>
    <phoneticPr fontId="4" type="noConversion"/>
  </si>
  <si>
    <r>
      <t>2023</t>
    </r>
    <r>
      <rPr>
        <sz val="9"/>
        <color indexed="8"/>
        <rFont val="돋움"/>
        <family val="3"/>
        <charset val="129"/>
      </rPr>
      <t>년도</t>
    </r>
    <phoneticPr fontId="4" type="noConversion"/>
  </si>
  <si>
    <r>
      <t>■  총 예산규모는 5,401억원</t>
    </r>
    <r>
      <rPr>
        <b/>
        <sz val="10"/>
        <color indexed="8"/>
        <rFont val="돋움"/>
        <family val="3"/>
        <charset val="129"/>
      </rPr>
      <t xml:space="preserve"> ('22 당초대비 4.2% 증가, 최종대비 18.6% 감소)</t>
    </r>
    <phoneticPr fontId="2" type="noConversion"/>
  </si>
  <si>
    <t>- 일반회계는 5,044억원으로 전년도 당초대비 5.2% 증가, 최종대비 19.5% 감소</t>
    <phoneticPr fontId="2" type="noConversion"/>
  </si>
  <si>
    <t>- 특별회계는 357억원으로 전년도 당초대비 8.5% 감소, 최종대비 3.8% 감소</t>
    <phoneticPr fontId="2" type="noConversion"/>
  </si>
  <si>
    <t>도로개량 : 17.4km
 (터널2개소포함
(2016~2028)</t>
    <phoneticPr fontId="2" type="noConversion"/>
  </si>
  <si>
    <t>정선읍 신도로망 구축사업</t>
    <phoneticPr fontId="2" type="noConversion"/>
  </si>
  <si>
    <t>도로 L=682m(교량 475m)</t>
    <phoneticPr fontId="2" type="noConversion"/>
  </si>
  <si>
    <t>향교 급경사지 붕괴위험지역 정비</t>
    <phoneticPr fontId="2" type="noConversion"/>
  </si>
  <si>
    <t>급경사지 붕괴위험지역 정비
A=5,800㎡, 주택4가구, 붕괴위험지역 'D'등급</t>
    <phoneticPr fontId="2" type="noConversion"/>
  </si>
  <si>
    <t>고한읍 고한12리 주차타워 조성</t>
    <phoneticPr fontId="2" type="noConversion"/>
  </si>
  <si>
    <t>주차타워조성 1동(지상3층)
주차면수 200면, 연면적 6,972㎡</t>
    <phoneticPr fontId="2" type="noConversion"/>
  </si>
  <si>
    <t>덕송통합정수장 현대화사업</t>
  </si>
  <si>
    <t>통합정수장 신설
(6,700톤/일)
(2020-2024)</t>
  </si>
  <si>
    <t>여량정수장 현대화사업</t>
  </si>
  <si>
    <t>정수장 개량
(1,000톤/일)
(2020-2024)</t>
  </si>
  <si>
    <t>남평 마을하수도 증설사업</t>
    <phoneticPr fontId="2" type="noConversion"/>
  </si>
  <si>
    <t>처리장 증설 Q=150㎥/일,관로 L=14.9km, 배수설비 159가구
(2019-2024)</t>
    <phoneticPr fontId="2" type="noConversion"/>
  </si>
  <si>
    <t>하동 마을하수도 증설사업</t>
    <phoneticPr fontId="2" type="noConversion"/>
  </si>
  <si>
    <t>처리장 증설 Q=130㎥/일,관로 L=13km, 배수설비 170가구
(2020-2024)</t>
    <phoneticPr fontId="2" type="noConversion"/>
  </si>
  <si>
    <t>신동읍 하수관로(2단계) 정비사업</t>
    <phoneticPr fontId="2" type="noConversion"/>
  </si>
  <si>
    <t>하수관로 L=8.1km, 배수설비 62가구
(2019-2024)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</si>
</sst>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7" formatCode="#,##0.0_ "/>
    <numFmt numFmtId="178" formatCode="#,##0_ "/>
    <numFmt numFmtId="180" formatCode="0.0%"/>
    <numFmt numFmtId="181" formatCode="_-* #,##0.0_-;\-* #,##0.0_-;_-* &quot;-&quot;_-;_-@_-"/>
    <numFmt numFmtId="183" formatCode="#,##0.0\ \ ;[Red]&quot;△&quot;#,##0.0\ \ 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3"/>
      <color indexed="9"/>
      <name val="견고딕"/>
      <family val="1"/>
      <charset val="129"/>
    </font>
    <font>
      <sz val="8"/>
      <name val="맑은 고딕"/>
      <family val="3"/>
      <charset val="129"/>
    </font>
    <font>
      <sz val="12"/>
      <color indexed="9"/>
      <name val="견고딕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8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 Narrow"/>
      <family val="2"/>
    </font>
    <font>
      <sz val="9"/>
      <color indexed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8"/>
      <name val="Arial Narrow"/>
      <family val="2"/>
    </font>
    <font>
      <sz val="10"/>
      <color indexed="8"/>
      <name val="돋움"/>
      <family val="3"/>
      <charset val="129"/>
    </font>
    <font>
      <sz val="9"/>
      <name val="돋움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바탕"/>
      <family val="1"/>
      <charset val="129"/>
    </font>
    <font>
      <sz val="10"/>
      <color indexed="8"/>
      <name val="Arial Narrow"/>
      <family val="2"/>
    </font>
    <font>
      <sz val="9"/>
      <color indexed="8"/>
      <name val="바탕"/>
      <family val="1"/>
      <charset val="129"/>
    </font>
    <font>
      <sz val="8"/>
      <name val="샘물체"/>
      <family val="1"/>
      <charset val="129"/>
    </font>
    <font>
      <sz val="11"/>
      <color theme="1"/>
      <name val="Arial Narrow"/>
      <family val="2"/>
    </font>
    <font>
      <sz val="11"/>
      <color theme="1"/>
      <name val="맑은 고딕"/>
      <family val="2"/>
      <charset val="129"/>
      <scheme val="minor"/>
    </font>
    <font>
      <sz val="9"/>
      <name val="Arial Narrow"/>
      <family val="2"/>
    </font>
    <font>
      <b/>
      <sz val="11"/>
      <color indexed="8"/>
      <name val="Wingdings 2"/>
      <family val="1"/>
      <charset val="2"/>
    </font>
    <font>
      <sz val="11"/>
      <name val="맑은 고딕"/>
      <family val="3"/>
      <charset val="129"/>
    </font>
    <font>
      <sz val="9"/>
      <color theme="1"/>
      <name val="Arial Narrow"/>
      <family val="2"/>
    </font>
    <font>
      <sz val="9"/>
      <color theme="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6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name val="Arial Narrow"/>
      <family val="2"/>
    </font>
    <font>
      <sz val="11"/>
      <color indexed="8"/>
      <name val="돋움"/>
      <family val="3"/>
      <charset val="129"/>
    </font>
    <font>
      <b/>
      <sz val="16"/>
      <color rgb="FFFF0000"/>
      <name val="맑은 고딕"/>
      <family val="3"/>
      <charset val="129"/>
      <scheme val="minor"/>
    </font>
    <font>
      <b/>
      <sz val="16"/>
      <color indexed="10"/>
      <name val="맑은 고딕"/>
      <family val="3"/>
      <charset val="129"/>
      <scheme val="minor"/>
    </font>
    <font>
      <b/>
      <i/>
      <sz val="9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1">
    <xf numFmtId="0" fontId="0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4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4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4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178" fontId="10" fillId="3" borderId="1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21" xfId="0" applyFont="1" applyBorder="1" applyAlignment="1">
      <alignment vertical="center"/>
    </xf>
    <xf numFmtId="0" fontId="23" fillId="0" borderId="0" xfId="0" applyFont="1" applyFill="1" applyAlignment="1">
      <alignment horizontal="center"/>
    </xf>
    <xf numFmtId="0" fontId="1" fillId="0" borderId="0" xfId="0" applyFont="1" applyBorder="1">
      <alignment vertical="center"/>
    </xf>
    <xf numFmtId="41" fontId="18" fillId="0" borderId="0" xfId="0" applyNumberFormat="1" applyFont="1" applyFill="1" applyAlignment="1"/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2" fillId="0" borderId="20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Alignment="1">
      <alignment vertical="center"/>
    </xf>
    <xf numFmtId="41" fontId="11" fillId="0" borderId="0" xfId="0" applyNumberFormat="1" applyFont="1">
      <alignment vertical="center"/>
    </xf>
    <xf numFmtId="178" fontId="10" fillId="3" borderId="12" xfId="0" applyNumberFormat="1" applyFont="1" applyFill="1" applyBorder="1" applyAlignment="1">
      <alignment horizontal="center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41" fontId="11" fillId="0" borderId="0" xfId="0" applyNumberFormat="1" applyFont="1" applyAlignment="1">
      <alignment vertical="center"/>
    </xf>
    <xf numFmtId="181" fontId="11" fillId="0" borderId="0" xfId="0" applyNumberFormat="1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>
      <alignment vertical="center"/>
    </xf>
    <xf numFmtId="41" fontId="10" fillId="0" borderId="7" xfId="3" applyFont="1" applyFill="1" applyBorder="1" applyAlignment="1">
      <alignment vertical="center"/>
    </xf>
    <xf numFmtId="178" fontId="29" fillId="3" borderId="12" xfId="0" applyNumberFormat="1" applyFont="1" applyFill="1" applyBorder="1" applyAlignment="1">
      <alignment vertical="center"/>
    </xf>
    <xf numFmtId="183" fontId="29" fillId="0" borderId="7" xfId="0" applyNumberFormat="1" applyFont="1" applyBorder="1" applyAlignment="1">
      <alignment vertical="center"/>
    </xf>
    <xf numFmtId="183" fontId="29" fillId="0" borderId="18" xfId="0" applyNumberFormat="1" applyFont="1" applyBorder="1" applyAlignment="1">
      <alignment vertical="center"/>
    </xf>
    <xf numFmtId="183" fontId="29" fillId="0" borderId="5" xfId="0" applyNumberFormat="1" applyFont="1" applyBorder="1" applyAlignment="1">
      <alignment vertical="center"/>
    </xf>
    <xf numFmtId="178" fontId="33" fillId="0" borderId="0" xfId="0" applyNumberFormat="1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1" fillId="0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41" fontId="33" fillId="0" borderId="0" xfId="0" applyNumberFormat="1" applyFont="1" applyAlignment="1">
      <alignment vertical="center"/>
    </xf>
    <xf numFmtId="41" fontId="33" fillId="0" borderId="0" xfId="0" applyNumberFormat="1" applyFont="1">
      <alignment vertical="center"/>
    </xf>
    <xf numFmtId="180" fontId="33" fillId="0" borderId="0" xfId="0" applyNumberFormat="1" applyFont="1">
      <alignment vertical="center"/>
    </xf>
    <xf numFmtId="41" fontId="35" fillId="0" borderId="0" xfId="0" applyNumberFormat="1" applyFont="1" applyAlignment="1">
      <alignment vertical="center"/>
    </xf>
    <xf numFmtId="181" fontId="33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181" fontId="34" fillId="0" borderId="0" xfId="0" applyNumberFormat="1" applyFont="1" applyAlignment="1">
      <alignment vertical="center"/>
    </xf>
    <xf numFmtId="178" fontId="29" fillId="3" borderId="12" xfId="0" applyNumberFormat="1" applyFont="1" applyFill="1" applyBorder="1" applyAlignment="1">
      <alignment horizontal="center" vertical="center"/>
    </xf>
    <xf numFmtId="183" fontId="29" fillId="3" borderId="12" xfId="0" applyNumberFormat="1" applyFont="1" applyFill="1" applyBorder="1" applyAlignment="1">
      <alignment vertical="center"/>
    </xf>
    <xf numFmtId="183" fontId="29" fillId="3" borderId="13" xfId="0" applyNumberFormat="1" applyFont="1" applyFill="1" applyBorder="1" applyAlignment="1">
      <alignment vertical="center"/>
    </xf>
    <xf numFmtId="177" fontId="29" fillId="0" borderId="10" xfId="0" applyNumberFormat="1" applyFont="1" applyBorder="1" applyAlignment="1">
      <alignment horizontal="right" vertical="center"/>
    </xf>
    <xf numFmtId="183" fontId="29" fillId="0" borderId="10" xfId="0" applyNumberFormat="1" applyFont="1" applyBorder="1" applyAlignment="1">
      <alignment vertical="center"/>
    </xf>
    <xf numFmtId="183" fontId="29" fillId="0" borderId="11" xfId="0" applyNumberFormat="1" applyFont="1" applyBorder="1" applyAlignment="1">
      <alignment vertical="center"/>
    </xf>
    <xf numFmtId="177" fontId="29" fillId="0" borderId="7" xfId="0" applyNumberFormat="1" applyFont="1" applyBorder="1" applyAlignment="1">
      <alignment horizontal="right" vertical="center"/>
    </xf>
    <xf numFmtId="183" fontId="29" fillId="0" borderId="8" xfId="0" applyNumberFormat="1" applyFont="1" applyBorder="1" applyAlignment="1">
      <alignment vertical="center"/>
    </xf>
    <xf numFmtId="177" fontId="29" fillId="0" borderId="18" xfId="0" applyNumberFormat="1" applyFont="1" applyBorder="1" applyAlignment="1">
      <alignment horizontal="right" vertical="center"/>
    </xf>
    <xf numFmtId="183" fontId="29" fillId="0" borderId="19" xfId="0" applyNumberFormat="1" applyFont="1" applyBorder="1" applyAlignment="1">
      <alignment vertical="center"/>
    </xf>
    <xf numFmtId="177" fontId="29" fillId="0" borderId="5" xfId="0" applyNumberFormat="1" applyFont="1" applyBorder="1" applyAlignment="1">
      <alignment horizontal="right" vertical="center"/>
    </xf>
    <xf numFmtId="183" fontId="29" fillId="0" borderId="4" xfId="0" applyNumberFormat="1" applyFont="1" applyBorder="1" applyAlignment="1">
      <alignment vertical="center"/>
    </xf>
    <xf numFmtId="0" fontId="1" fillId="0" borderId="0" xfId="5">
      <alignment vertical="center"/>
    </xf>
    <xf numFmtId="0" fontId="13" fillId="0" borderId="0" xfId="5" applyFont="1">
      <alignment vertical="center"/>
    </xf>
    <xf numFmtId="0" fontId="1" fillId="0" borderId="0" xfId="5" applyBorder="1">
      <alignment vertical="center"/>
    </xf>
    <xf numFmtId="0" fontId="12" fillId="0" borderId="0" xfId="5" applyFont="1" applyAlignment="1">
      <alignment vertical="top"/>
    </xf>
    <xf numFmtId="0" fontId="20" fillId="0" borderId="0" xfId="5" quotePrefix="1" applyFont="1">
      <alignment vertical="center"/>
    </xf>
    <xf numFmtId="0" fontId="7" fillId="0" borderId="0" xfId="5" applyFont="1" applyAlignment="1">
      <alignment horizontal="right" vertical="center"/>
    </xf>
    <xf numFmtId="0" fontId="7" fillId="0" borderId="23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16" fillId="0" borderId="0" xfId="5" applyFont="1">
      <alignment vertical="center"/>
    </xf>
    <xf numFmtId="178" fontId="21" fillId="0" borderId="0" xfId="5" applyNumberFormat="1" applyFont="1">
      <alignment vertical="center"/>
    </xf>
    <xf numFmtId="0" fontId="20" fillId="0" borderId="0" xfId="5" applyFont="1">
      <alignment vertical="center"/>
    </xf>
    <xf numFmtId="0" fontId="20" fillId="0" borderId="0" xfId="5" applyFont="1" applyAlignment="1">
      <alignment vertical="center"/>
    </xf>
    <xf numFmtId="0" fontId="8" fillId="0" borderId="20" xfId="5" applyFont="1" applyBorder="1" applyAlignment="1">
      <alignment horizontal="left" vertical="center"/>
    </xf>
    <xf numFmtId="178" fontId="20" fillId="0" borderId="0" xfId="5" applyNumberFormat="1" applyFont="1">
      <alignment vertical="center"/>
    </xf>
    <xf numFmtId="0" fontId="20" fillId="0" borderId="21" xfId="5" applyFont="1" applyBorder="1" applyAlignment="1">
      <alignment vertical="center"/>
    </xf>
    <xf numFmtId="0" fontId="8" fillId="0" borderId="3" xfId="5" applyFont="1" applyBorder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21" fillId="0" borderId="0" xfId="5" applyFont="1">
      <alignment vertical="center"/>
    </xf>
    <xf numFmtId="0" fontId="23" fillId="0" borderId="0" xfId="5" applyFont="1" applyFill="1" applyAlignment="1">
      <alignment horizontal="center"/>
    </xf>
    <xf numFmtId="0" fontId="17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41" fontId="16" fillId="0" borderId="0" xfId="7" applyFont="1" applyAlignment="1">
      <alignment vertical="center"/>
    </xf>
    <xf numFmtId="41" fontId="11" fillId="0" borderId="0" xfId="5" applyNumberFormat="1" applyFont="1">
      <alignment vertical="center"/>
    </xf>
    <xf numFmtId="0" fontId="11" fillId="0" borderId="0" xfId="5" applyFont="1">
      <alignment vertical="center"/>
    </xf>
    <xf numFmtId="41" fontId="16" fillId="0" borderId="0" xfId="8" applyFont="1" applyAlignment="1">
      <alignment vertical="center"/>
    </xf>
    <xf numFmtId="180" fontId="11" fillId="0" borderId="0" xfId="9" applyNumberFormat="1" applyFont="1">
      <alignment vertical="center"/>
    </xf>
    <xf numFmtId="41" fontId="18" fillId="0" borderId="0" xfId="8" applyFont="1" applyFill="1"/>
    <xf numFmtId="177" fontId="10" fillId="0" borderId="10" xfId="3" applyNumberFormat="1" applyFont="1" applyBorder="1" applyAlignment="1">
      <alignment horizontal="right" vertical="center"/>
    </xf>
    <xf numFmtId="183" fontId="10" fillId="0" borderId="10" xfId="5" applyNumberFormat="1" applyFont="1" applyBorder="1" applyAlignment="1">
      <alignment vertical="center"/>
    </xf>
    <xf numFmtId="183" fontId="10" fillId="0" borderId="11" xfId="5" applyNumberFormat="1" applyFont="1" applyBorder="1" applyAlignment="1">
      <alignment vertical="center"/>
    </xf>
    <xf numFmtId="177" fontId="10" fillId="0" borderId="7" xfId="3" applyNumberFormat="1" applyFont="1" applyBorder="1" applyAlignment="1">
      <alignment horizontal="right" vertical="center"/>
    </xf>
    <xf numFmtId="183" fontId="10" fillId="0" borderId="7" xfId="5" applyNumberFormat="1" applyFont="1" applyBorder="1" applyAlignment="1">
      <alignment vertical="center"/>
    </xf>
    <xf numFmtId="183" fontId="10" fillId="0" borderId="8" xfId="5" applyNumberFormat="1" applyFont="1" applyBorder="1" applyAlignment="1">
      <alignment vertical="center"/>
    </xf>
    <xf numFmtId="177" fontId="10" fillId="0" borderId="18" xfId="3" applyNumberFormat="1" applyFont="1" applyBorder="1" applyAlignment="1">
      <alignment horizontal="right" vertical="center"/>
    </xf>
    <xf numFmtId="183" fontId="10" fillId="0" borderId="18" xfId="5" applyNumberFormat="1" applyFont="1" applyBorder="1" applyAlignment="1">
      <alignment vertical="center"/>
    </xf>
    <xf numFmtId="183" fontId="10" fillId="0" borderId="19" xfId="5" applyNumberFormat="1" applyFont="1" applyBorder="1" applyAlignment="1">
      <alignment vertical="center"/>
    </xf>
    <xf numFmtId="177" fontId="10" fillId="0" borderId="5" xfId="3" applyNumberFormat="1" applyFont="1" applyBorder="1" applyAlignment="1">
      <alignment horizontal="right" vertical="center"/>
    </xf>
    <xf numFmtId="183" fontId="10" fillId="0" borderId="5" xfId="5" applyNumberFormat="1" applyFont="1" applyBorder="1" applyAlignment="1">
      <alignment vertical="center"/>
    </xf>
    <xf numFmtId="183" fontId="10" fillId="0" borderId="4" xfId="5" applyNumberFormat="1" applyFont="1" applyBorder="1" applyAlignment="1">
      <alignment vertical="center"/>
    </xf>
    <xf numFmtId="0" fontId="14" fillId="0" borderId="0" xfId="5" applyFont="1">
      <alignment vertical="center"/>
    </xf>
    <xf numFmtId="0" fontId="7" fillId="0" borderId="0" xfId="5" applyFont="1" applyAlignment="1">
      <alignment horizontal="right"/>
    </xf>
    <xf numFmtId="0" fontId="10" fillId="0" borderId="0" xfId="5" applyFont="1">
      <alignment vertical="center"/>
    </xf>
    <xf numFmtId="0" fontId="10" fillId="0" borderId="23" xfId="10" applyFont="1" applyBorder="1" applyAlignment="1">
      <alignment horizontal="center" vertical="center"/>
    </xf>
    <xf numFmtId="0" fontId="10" fillId="0" borderId="27" xfId="10" applyFont="1" applyBorder="1" applyAlignment="1">
      <alignment horizontal="center" vertical="center"/>
    </xf>
    <xf numFmtId="178" fontId="10" fillId="0" borderId="0" xfId="5" applyNumberFormat="1" applyFont="1">
      <alignment vertical="center"/>
    </xf>
    <xf numFmtId="41" fontId="10" fillId="3" borderId="7" xfId="11" applyFont="1" applyFill="1" applyBorder="1" applyAlignment="1">
      <alignment vertical="center"/>
    </xf>
    <xf numFmtId="181" fontId="10" fillId="3" borderId="7" xfId="3" applyNumberFormat="1" applyFont="1" applyFill="1" applyBorder="1" applyAlignment="1">
      <alignment vertical="center"/>
    </xf>
    <xf numFmtId="183" fontId="10" fillId="3" borderId="7" xfId="10" applyNumberFormat="1" applyFont="1" applyFill="1" applyBorder="1" applyAlignment="1">
      <alignment vertical="center"/>
    </xf>
    <xf numFmtId="183" fontId="10" fillId="3" borderId="8" xfId="10" applyNumberFormat="1" applyFont="1" applyFill="1" applyBorder="1" applyAlignment="1">
      <alignment vertical="center"/>
    </xf>
    <xf numFmtId="41" fontId="10" fillId="0" borderId="23" xfId="11" applyFont="1" applyBorder="1" applyAlignment="1">
      <alignment vertical="center"/>
    </xf>
    <xf numFmtId="181" fontId="10" fillId="0" borderId="23" xfId="3" applyNumberFormat="1" applyFont="1" applyBorder="1" applyAlignment="1">
      <alignment vertical="center"/>
    </xf>
    <xf numFmtId="41" fontId="10" fillId="4" borderId="23" xfId="11" applyFont="1" applyFill="1" applyBorder="1" applyAlignment="1">
      <alignment vertical="center"/>
    </xf>
    <xf numFmtId="183" fontId="10" fillId="0" borderId="23" xfId="10" applyNumberFormat="1" applyFont="1" applyBorder="1" applyAlignment="1">
      <alignment vertical="center"/>
    </xf>
    <xf numFmtId="183" fontId="10" fillId="0" borderId="27" xfId="10" applyNumberFormat="1" applyFont="1" applyBorder="1" applyAlignment="1">
      <alignment vertical="center"/>
    </xf>
    <xf numFmtId="41" fontId="10" fillId="0" borderId="10" xfId="11" applyFont="1" applyBorder="1" applyAlignment="1">
      <alignment vertical="center"/>
    </xf>
    <xf numFmtId="181" fontId="10" fillId="0" borderId="10" xfId="3" applyNumberFormat="1" applyFont="1" applyBorder="1" applyAlignment="1">
      <alignment vertical="center"/>
    </xf>
    <xf numFmtId="41" fontId="10" fillId="4" borderId="10" xfId="11" applyFont="1" applyFill="1" applyBorder="1" applyAlignment="1">
      <alignment vertical="center"/>
    </xf>
    <xf numFmtId="183" fontId="10" fillId="0" borderId="10" xfId="10" applyNumberFormat="1" applyFont="1" applyBorder="1" applyAlignment="1">
      <alignment vertical="center"/>
    </xf>
    <xf numFmtId="183" fontId="10" fillId="0" borderId="11" xfId="10" applyNumberFormat="1" applyFont="1" applyBorder="1" applyAlignment="1">
      <alignment vertical="center"/>
    </xf>
    <xf numFmtId="181" fontId="10" fillId="3" borderId="7" xfId="11" applyNumberFormat="1" applyFont="1" applyFill="1" applyBorder="1" applyAlignment="1">
      <alignment vertical="center"/>
    </xf>
    <xf numFmtId="41" fontId="10" fillId="3" borderId="5" xfId="2" applyFont="1" applyFill="1" applyBorder="1" applyAlignment="1">
      <alignment vertical="center"/>
    </xf>
    <xf numFmtId="181" fontId="10" fillId="3" borderId="5" xfId="2" applyNumberFormat="1" applyFont="1" applyFill="1" applyBorder="1" applyAlignment="1">
      <alignment vertical="center"/>
    </xf>
    <xf numFmtId="41" fontId="10" fillId="3" borderId="4" xfId="2" applyFont="1" applyFill="1" applyBorder="1" applyAlignment="1">
      <alignment vertical="center"/>
    </xf>
    <xf numFmtId="178" fontId="10" fillId="0" borderId="0" xfId="12" applyNumberFormat="1" applyFont="1">
      <alignment vertical="center"/>
    </xf>
    <xf numFmtId="0" fontId="11" fillId="0" borderId="0" xfId="12" applyFont="1">
      <alignment vertical="center"/>
    </xf>
    <xf numFmtId="0" fontId="8" fillId="0" borderId="8" xfId="10" applyFont="1" applyFill="1" applyBorder="1" applyAlignment="1">
      <alignment vertical="center"/>
    </xf>
    <xf numFmtId="41" fontId="10" fillId="0" borderId="7" xfId="11" applyFont="1" applyFill="1" applyBorder="1" applyAlignment="1">
      <alignment vertical="center"/>
    </xf>
    <xf numFmtId="181" fontId="10" fillId="0" borderId="7" xfId="3" applyNumberFormat="1" applyFont="1" applyFill="1" applyBorder="1" applyAlignment="1">
      <alignment vertical="center"/>
    </xf>
    <xf numFmtId="41" fontId="10" fillId="4" borderId="7" xfId="11" applyFont="1" applyFill="1" applyBorder="1" applyAlignment="1">
      <alignment vertical="center"/>
    </xf>
    <xf numFmtId="183" fontId="10" fillId="0" borderId="7" xfId="10" applyNumberFormat="1" applyFont="1" applyFill="1" applyBorder="1" applyAlignment="1">
      <alignment vertical="center"/>
    </xf>
    <xf numFmtId="183" fontId="10" fillId="0" borderId="8" xfId="10" applyNumberFormat="1" applyFont="1" applyFill="1" applyBorder="1" applyAlignment="1">
      <alignment vertical="center"/>
    </xf>
    <xf numFmtId="41" fontId="10" fillId="0" borderId="8" xfId="3" applyFont="1" applyFill="1" applyBorder="1" applyAlignment="1">
      <alignment vertical="center"/>
    </xf>
    <xf numFmtId="0" fontId="8" fillId="0" borderId="26" xfId="10" applyFont="1" applyFill="1" applyBorder="1" applyAlignment="1">
      <alignment vertical="center"/>
    </xf>
    <xf numFmtId="183" fontId="10" fillId="0" borderId="26" xfId="10" applyNumberFormat="1" applyFont="1" applyFill="1" applyBorder="1" applyAlignment="1">
      <alignment vertical="center"/>
    </xf>
    <xf numFmtId="181" fontId="10" fillId="0" borderId="0" xfId="3" applyNumberFormat="1" applyFont="1" applyFill="1" applyBorder="1" applyAlignment="1">
      <alignment vertical="center"/>
    </xf>
    <xf numFmtId="183" fontId="10" fillId="0" borderId="0" xfId="10" applyNumberFormat="1" applyFont="1" applyFill="1" applyBorder="1" applyAlignment="1">
      <alignment vertical="center"/>
    </xf>
    <xf numFmtId="0" fontId="8" fillId="0" borderId="0" xfId="10" applyFont="1" applyFill="1" applyBorder="1" applyAlignment="1">
      <alignment horizontal="distributed" vertical="center" indent="1"/>
    </xf>
    <xf numFmtId="41" fontId="10" fillId="0" borderId="0" xfId="13" applyFont="1" applyFill="1" applyBorder="1" applyAlignment="1">
      <alignment vertical="center"/>
    </xf>
    <xf numFmtId="178" fontId="10" fillId="0" borderId="0" xfId="5" applyNumberFormat="1" applyFont="1" applyFill="1">
      <alignment vertical="center"/>
    </xf>
    <xf numFmtId="0" fontId="11" fillId="0" borderId="0" xfId="5" applyFont="1" applyFill="1">
      <alignment vertical="center"/>
    </xf>
    <xf numFmtId="0" fontId="12" fillId="0" borderId="0" xfId="10" applyFont="1" applyAlignment="1">
      <alignment vertical="top"/>
    </xf>
    <xf numFmtId="0" fontId="13" fillId="0" borderId="0" xfId="10" applyFont="1">
      <alignment vertical="center"/>
    </xf>
    <xf numFmtId="0" fontId="14" fillId="0" borderId="0" xfId="10" applyFont="1">
      <alignment vertical="center"/>
    </xf>
    <xf numFmtId="178" fontId="22" fillId="0" borderId="0" xfId="5" applyNumberFormat="1" applyFont="1">
      <alignment vertical="center"/>
    </xf>
    <xf numFmtId="0" fontId="22" fillId="0" borderId="0" xfId="5" applyFont="1">
      <alignment vertical="center"/>
    </xf>
    <xf numFmtId="181" fontId="10" fillId="0" borderId="8" xfId="3" applyNumberFormat="1" applyFont="1" applyFill="1" applyBorder="1" applyAlignment="1">
      <alignment vertical="center"/>
    </xf>
    <xf numFmtId="0" fontId="24" fillId="0" borderId="0" xfId="5" applyFont="1">
      <alignment vertical="center"/>
    </xf>
    <xf numFmtId="0" fontId="11" fillId="0" borderId="0" xfId="5" applyFont="1" applyAlignment="1">
      <alignment horizontal="center" vertical="center"/>
    </xf>
    <xf numFmtId="41" fontId="1" fillId="0" borderId="0" xfId="5" applyNumberFormat="1">
      <alignment vertical="center"/>
    </xf>
    <xf numFmtId="0" fontId="10" fillId="0" borderId="23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183" fontId="10" fillId="3" borderId="7" xfId="5" applyNumberFormat="1" applyFont="1" applyFill="1" applyBorder="1" applyAlignment="1">
      <alignment vertical="center"/>
    </xf>
    <xf numFmtId="183" fontId="10" fillId="3" borderId="8" xfId="5" applyNumberFormat="1" applyFont="1" applyFill="1" applyBorder="1" applyAlignment="1">
      <alignment vertical="center"/>
    </xf>
    <xf numFmtId="0" fontId="22" fillId="0" borderId="23" xfId="5" applyFont="1" applyBorder="1" applyAlignment="1">
      <alignment horizontal="left" vertical="center"/>
    </xf>
    <xf numFmtId="181" fontId="10" fillId="0" borderId="23" xfId="11" applyNumberFormat="1" applyFont="1" applyBorder="1" applyAlignment="1">
      <alignment vertical="center"/>
    </xf>
    <xf numFmtId="183" fontId="10" fillId="0" borderId="23" xfId="5" applyNumberFormat="1" applyFont="1" applyBorder="1" applyAlignment="1">
      <alignment vertical="center"/>
    </xf>
    <xf numFmtId="183" fontId="10" fillId="0" borderId="27" xfId="5" applyNumberFormat="1" applyFont="1" applyBorder="1" applyAlignment="1">
      <alignment vertical="center"/>
    </xf>
    <xf numFmtId="0" fontId="22" fillId="0" borderId="10" xfId="5" applyFont="1" applyBorder="1" applyAlignment="1">
      <alignment horizontal="left" vertical="center"/>
    </xf>
    <xf numFmtId="181" fontId="10" fillId="0" borderId="10" xfId="11" applyNumberFormat="1" applyFont="1" applyBorder="1" applyAlignment="1">
      <alignment vertical="center"/>
    </xf>
    <xf numFmtId="181" fontId="10" fillId="3" borderId="8" xfId="11" applyNumberFormat="1" applyFont="1" applyFill="1" applyBorder="1" applyAlignment="1">
      <alignment vertical="center"/>
    </xf>
    <xf numFmtId="0" fontId="8" fillId="0" borderId="8" xfId="5" applyFont="1" applyFill="1" applyBorder="1" applyAlignment="1">
      <alignment vertical="center"/>
    </xf>
    <xf numFmtId="181" fontId="10" fillId="0" borderId="7" xfId="11" applyNumberFormat="1" applyFont="1" applyFill="1" applyBorder="1" applyAlignment="1">
      <alignment vertical="center"/>
    </xf>
    <xf numFmtId="183" fontId="10" fillId="0" borderId="7" xfId="5" applyNumberFormat="1" applyFont="1" applyFill="1" applyBorder="1" applyAlignment="1">
      <alignment vertical="center"/>
    </xf>
    <xf numFmtId="183" fontId="10" fillId="0" borderId="8" xfId="5" applyNumberFormat="1" applyFont="1" applyFill="1" applyBorder="1" applyAlignment="1">
      <alignment vertical="center"/>
    </xf>
    <xf numFmtId="0" fontId="8" fillId="0" borderId="26" xfId="5" applyFont="1" applyFill="1" applyBorder="1" applyAlignment="1">
      <alignment vertical="center"/>
    </xf>
    <xf numFmtId="183" fontId="10" fillId="0" borderId="26" xfId="5" applyNumberFormat="1" applyFont="1" applyFill="1" applyBorder="1" applyAlignment="1">
      <alignment vertical="center"/>
    </xf>
    <xf numFmtId="0" fontId="8" fillId="0" borderId="23" xfId="5" applyFont="1" applyBorder="1" applyAlignment="1">
      <alignment horizontal="center" vertical="center"/>
    </xf>
    <xf numFmtId="0" fontId="8" fillId="0" borderId="27" xfId="5" applyFont="1" applyBorder="1" applyAlignment="1">
      <alignment horizontal="center" vertical="center"/>
    </xf>
    <xf numFmtId="41" fontId="8" fillId="3" borderId="10" xfId="7" applyFont="1" applyFill="1" applyBorder="1" applyAlignment="1">
      <alignment vertical="center"/>
    </xf>
    <xf numFmtId="181" fontId="8" fillId="3" borderId="10" xfId="2" applyNumberFormat="1" applyFont="1" applyFill="1" applyBorder="1" applyAlignment="1">
      <alignment vertical="center"/>
    </xf>
    <xf numFmtId="183" fontId="8" fillId="3" borderId="10" xfId="5" applyNumberFormat="1" applyFont="1" applyFill="1" applyBorder="1" applyAlignment="1">
      <alignment vertical="center"/>
    </xf>
    <xf numFmtId="183" fontId="8" fillId="3" borderId="11" xfId="5" applyNumberFormat="1" applyFont="1" applyFill="1" applyBorder="1" applyAlignment="1">
      <alignment vertical="center"/>
    </xf>
    <xf numFmtId="41" fontId="8" fillId="3" borderId="7" xfId="7" applyFont="1" applyFill="1" applyBorder="1" applyAlignment="1">
      <alignment vertical="center"/>
    </xf>
    <xf numFmtId="181" fontId="8" fillId="3" borderId="7" xfId="2" applyNumberFormat="1" applyFont="1" applyFill="1" applyBorder="1" applyAlignment="1">
      <alignment vertical="center"/>
    </xf>
    <xf numFmtId="183" fontId="8" fillId="3" borderId="7" xfId="5" applyNumberFormat="1" applyFont="1" applyFill="1" applyBorder="1" applyAlignment="1">
      <alignment vertical="center"/>
    </xf>
    <xf numFmtId="183" fontId="8" fillId="3" borderId="8" xfId="5" applyNumberFormat="1" applyFont="1" applyFill="1" applyBorder="1" applyAlignment="1">
      <alignment vertical="center"/>
    </xf>
    <xf numFmtId="41" fontId="22" fillId="0" borderId="23" xfId="7" applyFont="1" applyBorder="1" applyAlignment="1">
      <alignment vertical="center"/>
    </xf>
    <xf numFmtId="181" fontId="22" fillId="0" borderId="23" xfId="2" applyNumberFormat="1" applyFont="1" applyBorder="1" applyAlignment="1">
      <alignment vertical="center"/>
    </xf>
    <xf numFmtId="183" fontId="22" fillId="0" borderId="23" xfId="5" applyNumberFormat="1" applyFont="1" applyBorder="1" applyAlignment="1">
      <alignment vertical="center"/>
    </xf>
    <xf numFmtId="183" fontId="22" fillId="0" borderId="27" xfId="5" applyNumberFormat="1" applyFont="1" applyBorder="1" applyAlignment="1">
      <alignment vertical="center"/>
    </xf>
    <xf numFmtId="41" fontId="22" fillId="0" borderId="10" xfId="7" applyFont="1" applyBorder="1" applyAlignment="1">
      <alignment vertical="center"/>
    </xf>
    <xf numFmtId="181" fontId="22" fillId="0" borderId="10" xfId="2" applyNumberFormat="1" applyFont="1" applyBorder="1" applyAlignment="1">
      <alignment vertical="center"/>
    </xf>
    <xf numFmtId="183" fontId="22" fillId="0" borderId="10" xfId="5" applyNumberFormat="1" applyFont="1" applyBorder="1" applyAlignment="1">
      <alignment vertical="center"/>
    </xf>
    <xf numFmtId="183" fontId="22" fillId="0" borderId="11" xfId="5" applyNumberFormat="1" applyFont="1" applyBorder="1" applyAlignment="1">
      <alignment vertical="center"/>
    </xf>
    <xf numFmtId="183" fontId="22" fillId="3" borderId="10" xfId="5" applyNumberFormat="1" applyFont="1" applyFill="1" applyBorder="1" applyAlignment="1">
      <alignment vertical="center"/>
    </xf>
    <xf numFmtId="183" fontId="22" fillId="3" borderId="11" xfId="5" applyNumberFormat="1" applyFont="1" applyFill="1" applyBorder="1" applyAlignment="1">
      <alignment vertical="center"/>
    </xf>
    <xf numFmtId="41" fontId="8" fillId="0" borderId="7" xfId="7" applyFont="1" applyFill="1" applyBorder="1" applyAlignment="1">
      <alignment vertical="center"/>
    </xf>
    <xf numFmtId="181" fontId="8" fillId="0" borderId="7" xfId="2" applyNumberFormat="1" applyFont="1" applyFill="1" applyBorder="1" applyAlignment="1">
      <alignment vertical="center"/>
    </xf>
    <xf numFmtId="183" fontId="8" fillId="0" borderId="7" xfId="5" applyNumberFormat="1" applyFont="1" applyFill="1" applyBorder="1" applyAlignment="1">
      <alignment vertical="center"/>
    </xf>
    <xf numFmtId="183" fontId="8" fillId="0" borderId="8" xfId="5" applyNumberFormat="1" applyFont="1" applyFill="1" applyBorder="1" applyAlignment="1">
      <alignment vertical="center"/>
    </xf>
    <xf numFmtId="183" fontId="8" fillId="0" borderId="26" xfId="5" applyNumberFormat="1" applyFont="1" applyFill="1" applyBorder="1" applyAlignment="1">
      <alignment vertical="center"/>
    </xf>
    <xf numFmtId="0" fontId="1" fillId="0" borderId="0" xfId="5" applyAlignment="1">
      <alignment horizontal="center" vertical="center"/>
    </xf>
    <xf numFmtId="0" fontId="28" fillId="0" borderId="0" xfId="5" applyFont="1" applyFill="1">
      <alignment vertical="center"/>
    </xf>
    <xf numFmtId="0" fontId="6" fillId="0" borderId="0" xfId="5" applyFont="1">
      <alignment vertical="center"/>
    </xf>
    <xf numFmtId="0" fontId="1" fillId="0" borderId="0" xfId="0" applyFont="1">
      <alignment vertical="center"/>
    </xf>
    <xf numFmtId="0" fontId="16" fillId="5" borderId="0" xfId="0" applyFont="1" applyFill="1" applyAlignment="1">
      <alignment horizontal="center" vertical="center"/>
    </xf>
    <xf numFmtId="178" fontId="16" fillId="5" borderId="0" xfId="0" applyNumberFormat="1" applyFont="1" applyFill="1" applyAlignment="1">
      <alignment horizontal="center" vertical="center"/>
    </xf>
    <xf numFmtId="178" fontId="10" fillId="6" borderId="10" xfId="0" applyNumberFormat="1" applyFont="1" applyFill="1" applyBorder="1" applyAlignment="1">
      <alignment vertical="center"/>
    </xf>
    <xf numFmtId="0" fontId="30" fillId="0" borderId="23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178" fontId="39" fillId="0" borderId="10" xfId="3" applyNumberFormat="1" applyFont="1" applyFill="1" applyBorder="1" applyAlignment="1">
      <alignment vertical="center"/>
    </xf>
    <xf numFmtId="177" fontId="26" fillId="0" borderId="10" xfId="3" applyNumberFormat="1" applyFont="1" applyFill="1" applyBorder="1" applyAlignment="1">
      <alignment horizontal="right" vertical="center"/>
    </xf>
    <xf numFmtId="178" fontId="39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horizontal="right" vertical="center"/>
    </xf>
    <xf numFmtId="178" fontId="26" fillId="0" borderId="18" xfId="3" applyNumberFormat="1" applyFont="1" applyFill="1" applyBorder="1" applyAlignment="1">
      <alignment vertical="center"/>
    </xf>
    <xf numFmtId="177" fontId="26" fillId="0" borderId="18" xfId="3" applyNumberFormat="1" applyFont="1" applyFill="1" applyBorder="1" applyAlignment="1">
      <alignment horizontal="right" vertical="center"/>
    </xf>
    <xf numFmtId="178" fontId="26" fillId="0" borderId="5" xfId="3" applyNumberFormat="1" applyFont="1" applyFill="1" applyBorder="1" applyAlignment="1">
      <alignment vertical="center"/>
    </xf>
    <xf numFmtId="177" fontId="26" fillId="0" borderId="5" xfId="3" applyNumberFormat="1" applyFont="1" applyFill="1" applyBorder="1" applyAlignment="1">
      <alignment horizontal="right" vertical="center"/>
    </xf>
    <xf numFmtId="41" fontId="10" fillId="0" borderId="24" xfId="11" applyFont="1" applyFill="1" applyBorder="1" applyAlignment="1">
      <alignment vertical="center"/>
    </xf>
    <xf numFmtId="181" fontId="10" fillId="0" borderId="24" xfId="3" applyNumberFormat="1" applyFont="1" applyFill="1" applyBorder="1" applyAlignment="1">
      <alignment vertical="center"/>
    </xf>
    <xf numFmtId="41" fontId="10" fillId="4" borderId="24" xfId="11" applyFont="1" applyFill="1" applyBorder="1" applyAlignment="1">
      <alignment vertical="center"/>
    </xf>
    <xf numFmtId="183" fontId="10" fillId="0" borderId="24" xfId="10" applyNumberFormat="1" applyFont="1" applyFill="1" applyBorder="1" applyAlignment="1">
      <alignment vertical="center"/>
    </xf>
    <xf numFmtId="181" fontId="10" fillId="0" borderId="24" xfId="11" applyNumberFormat="1" applyFont="1" applyFill="1" applyBorder="1" applyAlignment="1">
      <alignment vertical="center"/>
    </xf>
    <xf numFmtId="183" fontId="10" fillId="0" borderId="24" xfId="5" applyNumberFormat="1" applyFont="1" applyFill="1" applyBorder="1" applyAlignment="1">
      <alignment vertical="center"/>
    </xf>
    <xf numFmtId="41" fontId="8" fillId="3" borderId="24" xfId="7" applyFont="1" applyFill="1" applyBorder="1" applyAlignment="1">
      <alignment vertical="center"/>
    </xf>
    <xf numFmtId="181" fontId="8" fillId="3" borderId="24" xfId="2" applyNumberFormat="1" applyFont="1" applyFill="1" applyBorder="1" applyAlignment="1">
      <alignment vertical="center"/>
    </xf>
    <xf numFmtId="41" fontId="8" fillId="0" borderId="24" xfId="7" applyFont="1" applyFill="1" applyBorder="1" applyAlignment="1">
      <alignment vertical="center"/>
    </xf>
    <xf numFmtId="181" fontId="8" fillId="0" borderId="24" xfId="2" applyNumberFormat="1" applyFont="1" applyFill="1" applyBorder="1" applyAlignment="1">
      <alignment vertical="center"/>
    </xf>
    <xf numFmtId="183" fontId="8" fillId="0" borderId="24" xfId="5" applyNumberFormat="1" applyFont="1" applyFill="1" applyBorder="1" applyAlignment="1">
      <alignment vertical="center"/>
    </xf>
    <xf numFmtId="41" fontId="10" fillId="0" borderId="8" xfId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181" fontId="10" fillId="3" borderId="8" xfId="3" applyNumberFormat="1" applyFont="1" applyFill="1" applyBorder="1" applyAlignment="1">
      <alignment vertical="center"/>
    </xf>
    <xf numFmtId="0" fontId="1" fillId="0" borderId="0" xfId="5" applyNumberFormat="1">
      <alignment vertical="center"/>
    </xf>
    <xf numFmtId="41" fontId="10" fillId="0" borderId="8" xfId="11" applyFont="1" applyFill="1" applyBorder="1" applyAlignment="1">
      <alignment vertical="center"/>
    </xf>
    <xf numFmtId="183" fontId="10" fillId="0" borderId="18" xfId="10" applyNumberFormat="1" applyFont="1" applyBorder="1" applyAlignment="1">
      <alignment vertical="center"/>
    </xf>
    <xf numFmtId="183" fontId="10" fillId="0" borderId="19" xfId="10" applyNumberFormat="1" applyFont="1" applyBorder="1" applyAlignment="1">
      <alignment vertical="center"/>
    </xf>
    <xf numFmtId="41" fontId="29" fillId="4" borderId="7" xfId="11" applyFont="1" applyFill="1" applyBorder="1" applyAlignment="1">
      <alignment vertical="center"/>
    </xf>
    <xf numFmtId="41" fontId="29" fillId="4" borderId="24" xfId="11" applyFont="1" applyFill="1" applyBorder="1" applyAlignment="1">
      <alignment vertical="center"/>
    </xf>
    <xf numFmtId="0" fontId="12" fillId="0" borderId="0" xfId="5" applyFont="1" applyAlignment="1">
      <alignment vertical="center"/>
    </xf>
    <xf numFmtId="0" fontId="38" fillId="0" borderId="0" xfId="5" applyFont="1">
      <alignment vertical="center"/>
    </xf>
    <xf numFmtId="0" fontId="8" fillId="0" borderId="23" xfId="10" applyFont="1" applyBorder="1" applyAlignment="1">
      <alignment horizontal="center" vertical="center"/>
    </xf>
    <xf numFmtId="0" fontId="8" fillId="0" borderId="27" xfId="10" applyFont="1" applyBorder="1" applyAlignment="1">
      <alignment horizontal="center" vertical="center"/>
    </xf>
    <xf numFmtId="0" fontId="8" fillId="0" borderId="0" xfId="10" applyFont="1" applyBorder="1">
      <alignment vertical="center"/>
    </xf>
    <xf numFmtId="0" fontId="8" fillId="0" borderId="23" xfId="10" applyFont="1" applyBorder="1" applyAlignment="1">
      <alignment horizontal="left" vertical="center"/>
    </xf>
    <xf numFmtId="0" fontId="8" fillId="0" borderId="10" xfId="10" applyFont="1" applyBorder="1" applyAlignment="1">
      <alignment horizontal="left" vertical="center"/>
    </xf>
    <xf numFmtId="0" fontId="40" fillId="0" borderId="0" xfId="10" applyFont="1">
      <alignment vertical="center"/>
    </xf>
    <xf numFmtId="0" fontId="7" fillId="0" borderId="0" xfId="10" applyFont="1" applyAlignment="1">
      <alignment horizontal="right" vertical="center"/>
    </xf>
    <xf numFmtId="0" fontId="8" fillId="0" borderId="8" xfId="10" applyFont="1" applyFill="1" applyBorder="1" applyAlignment="1">
      <alignment vertical="center" shrinkToFit="1"/>
    </xf>
    <xf numFmtId="0" fontId="8" fillId="0" borderId="9" xfId="10" applyFont="1" applyBorder="1" applyAlignment="1">
      <alignment horizontal="left" vertical="center" shrinkToFit="1"/>
    </xf>
    <xf numFmtId="0" fontId="12" fillId="0" borderId="0" xfId="10" applyFont="1" applyAlignment="1">
      <alignment vertical="center"/>
    </xf>
    <xf numFmtId="0" fontId="11" fillId="0" borderId="0" xfId="5" applyFont="1" applyAlignment="1">
      <alignment horizontal="right" vertical="center"/>
    </xf>
    <xf numFmtId="0" fontId="41" fillId="0" borderId="0" xfId="5" applyFont="1" applyAlignment="1">
      <alignment vertical="center"/>
    </xf>
    <xf numFmtId="0" fontId="43" fillId="0" borderId="0" xfId="5" applyFont="1" applyAlignment="1">
      <alignment horizontal="center" vertical="center"/>
    </xf>
    <xf numFmtId="0" fontId="11" fillId="0" borderId="0" xfId="12" applyFont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" fillId="0" borderId="0" xfId="5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0" xfId="12" applyFont="1" applyBorder="1" applyAlignment="1">
      <alignment horizontal="center" vertical="center"/>
    </xf>
    <xf numFmtId="41" fontId="11" fillId="0" borderId="0" xfId="5" applyNumberFormat="1" applyFont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41" fontId="11" fillId="0" borderId="38" xfId="1" applyFont="1" applyBorder="1" applyAlignment="1">
      <alignment horizontal="center" vertical="center"/>
    </xf>
    <xf numFmtId="41" fontId="22" fillId="0" borderId="38" xfId="1" applyFont="1" applyBorder="1" applyAlignment="1">
      <alignment horizontal="center" vertical="center"/>
    </xf>
    <xf numFmtId="41" fontId="11" fillId="0" borderId="56" xfId="1" applyFont="1" applyBorder="1" applyAlignment="1">
      <alignment horizontal="center" vertical="center"/>
    </xf>
    <xf numFmtId="41" fontId="11" fillId="0" borderId="10" xfId="1" applyFont="1" applyBorder="1" applyAlignment="1">
      <alignment horizontal="center" vertical="center"/>
    </xf>
    <xf numFmtId="41" fontId="11" fillId="0" borderId="57" xfId="1" applyFont="1" applyBorder="1" applyAlignment="1">
      <alignment horizontal="center" vertical="center"/>
    </xf>
    <xf numFmtId="41" fontId="11" fillId="0" borderId="39" xfId="1" applyFont="1" applyBorder="1" applyAlignment="1">
      <alignment horizontal="center" vertical="center"/>
    </xf>
    <xf numFmtId="41" fontId="11" fillId="0" borderId="7" xfId="1" applyFont="1" applyBorder="1" applyAlignment="1">
      <alignment horizontal="center" vertical="center"/>
    </xf>
    <xf numFmtId="41" fontId="11" fillId="0" borderId="40" xfId="1" applyFont="1" applyBorder="1" applyAlignment="1">
      <alignment horizontal="center" vertical="center"/>
    </xf>
    <xf numFmtId="41" fontId="11" fillId="0" borderId="52" xfId="1" applyFont="1" applyBorder="1" applyAlignment="1">
      <alignment horizontal="center" vertical="center"/>
    </xf>
    <xf numFmtId="41" fontId="11" fillId="0" borderId="24" xfId="1" applyFont="1" applyBorder="1" applyAlignment="1">
      <alignment horizontal="center" vertical="center"/>
    </xf>
    <xf numFmtId="41" fontId="11" fillId="0" borderId="55" xfId="1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11" fillId="0" borderId="55" xfId="5" applyFont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41" fontId="11" fillId="0" borderId="37" xfId="1" applyFont="1" applyBorder="1" applyAlignment="1">
      <alignment horizontal="center" vertical="center"/>
    </xf>
    <xf numFmtId="41" fontId="11" fillId="0" borderId="48" xfId="1" applyFont="1" applyBorder="1" applyAlignment="1">
      <alignment horizontal="center" vertical="center"/>
    </xf>
    <xf numFmtId="41" fontId="11" fillId="0" borderId="58" xfId="1" applyFont="1" applyBorder="1" applyAlignment="1">
      <alignment horizontal="center" vertical="center"/>
    </xf>
    <xf numFmtId="41" fontId="22" fillId="0" borderId="0" xfId="1" applyFont="1" applyBorder="1" applyAlignment="1">
      <alignment horizontal="center" vertical="center"/>
    </xf>
    <xf numFmtId="41" fontId="22" fillId="0" borderId="37" xfId="1" applyFont="1" applyBorder="1" applyAlignment="1">
      <alignment horizontal="center" vertical="center"/>
    </xf>
    <xf numFmtId="41" fontId="11" fillId="0" borderId="30" xfId="1" applyFont="1" applyBorder="1" applyAlignment="1">
      <alignment horizontal="center" vertical="center"/>
    </xf>
    <xf numFmtId="41" fontId="11" fillId="0" borderId="21" xfId="1" applyFont="1" applyBorder="1" applyAlignment="1">
      <alignment horizontal="center" vertical="center"/>
    </xf>
    <xf numFmtId="41" fontId="11" fillId="0" borderId="22" xfId="1" applyFont="1" applyBorder="1" applyAlignment="1">
      <alignment horizontal="center" vertical="center"/>
    </xf>
    <xf numFmtId="41" fontId="1" fillId="0" borderId="38" xfId="1" applyFont="1" applyBorder="1" applyAlignment="1">
      <alignment horizontal="center" vertical="center"/>
    </xf>
    <xf numFmtId="41" fontId="1" fillId="0" borderId="0" xfId="1" applyFont="1" applyBorder="1" applyAlignment="1">
      <alignment horizontal="center" vertical="center"/>
    </xf>
    <xf numFmtId="41" fontId="1" fillId="0" borderId="37" xfId="1" applyFont="1" applyBorder="1" applyAlignment="1">
      <alignment horizontal="center" vertical="center"/>
    </xf>
    <xf numFmtId="41" fontId="11" fillId="0" borderId="38" xfId="1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41" fontId="11" fillId="0" borderId="37" xfId="1" applyFont="1" applyFill="1" applyBorder="1" applyAlignment="1">
      <alignment horizontal="center" vertical="center"/>
    </xf>
    <xf numFmtId="0" fontId="8" fillId="0" borderId="61" xfId="5" applyFont="1" applyBorder="1" applyAlignment="1">
      <alignment horizontal="center" vertical="center"/>
    </xf>
    <xf numFmtId="178" fontId="21" fillId="3" borderId="67" xfId="3" applyNumberFormat="1" applyFont="1" applyFill="1" applyBorder="1" applyAlignment="1">
      <alignment vertical="center"/>
    </xf>
    <xf numFmtId="178" fontId="10" fillId="3" borderId="67" xfId="3" applyNumberFormat="1" applyFont="1" applyFill="1" applyBorder="1" applyAlignment="1">
      <alignment horizontal="center" vertical="center"/>
    </xf>
    <xf numFmtId="183" fontId="10" fillId="3" borderId="67" xfId="5" applyNumberFormat="1" applyFont="1" applyFill="1" applyBorder="1" applyAlignment="1">
      <alignment vertical="center"/>
    </xf>
    <xf numFmtId="183" fontId="10" fillId="3" borderId="68" xfId="5" applyNumberFormat="1" applyFont="1" applyFill="1" applyBorder="1" applyAlignment="1">
      <alignment vertical="center"/>
    </xf>
    <xf numFmtId="41" fontId="10" fillId="3" borderId="66" xfId="11" applyFont="1" applyFill="1" applyBorder="1" applyAlignment="1">
      <alignment vertical="center"/>
    </xf>
    <xf numFmtId="181" fontId="10" fillId="3" borderId="66" xfId="3" applyNumberFormat="1" applyFont="1" applyFill="1" applyBorder="1" applyAlignment="1">
      <alignment vertical="center"/>
    </xf>
    <xf numFmtId="183" fontId="10" fillId="3" borderId="66" xfId="10" applyNumberFormat="1" applyFont="1" applyFill="1" applyBorder="1" applyAlignment="1">
      <alignment vertical="center"/>
    </xf>
    <xf numFmtId="183" fontId="10" fillId="3" borderId="65" xfId="10" applyNumberFormat="1" applyFont="1" applyFill="1" applyBorder="1" applyAlignment="1">
      <alignment vertical="center"/>
    </xf>
    <xf numFmtId="41" fontId="10" fillId="0" borderId="18" xfId="11" applyFont="1" applyBorder="1" applyAlignment="1">
      <alignment vertical="center"/>
    </xf>
    <xf numFmtId="181" fontId="10" fillId="0" borderId="18" xfId="3" applyNumberFormat="1" applyFont="1" applyBorder="1" applyAlignment="1">
      <alignment vertical="center"/>
    </xf>
    <xf numFmtId="41" fontId="10" fillId="4" borderId="18" xfId="11" applyFont="1" applyFill="1" applyBorder="1" applyAlignment="1">
      <alignment vertical="center"/>
    </xf>
    <xf numFmtId="41" fontId="10" fillId="0" borderId="66" xfId="11" applyFont="1" applyFill="1" applyBorder="1" applyAlignment="1">
      <alignment vertical="center"/>
    </xf>
    <xf numFmtId="181" fontId="10" fillId="0" borderId="66" xfId="3" applyNumberFormat="1" applyFont="1" applyFill="1" applyBorder="1" applyAlignment="1">
      <alignment vertical="center"/>
    </xf>
    <xf numFmtId="183" fontId="10" fillId="0" borderId="66" xfId="10" applyNumberFormat="1" applyFont="1" applyFill="1" applyBorder="1" applyAlignment="1">
      <alignment vertical="center"/>
    </xf>
    <xf numFmtId="183" fontId="10" fillId="0" borderId="65" xfId="10" applyNumberFormat="1" applyFont="1" applyFill="1" applyBorder="1" applyAlignment="1">
      <alignment vertical="center"/>
    </xf>
    <xf numFmtId="41" fontId="10" fillId="4" borderId="66" xfId="11" applyFont="1" applyFill="1" applyBorder="1" applyAlignment="1">
      <alignment vertical="center"/>
    </xf>
    <xf numFmtId="181" fontId="10" fillId="3" borderId="66" xfId="11" applyNumberFormat="1" applyFont="1" applyFill="1" applyBorder="1" applyAlignment="1">
      <alignment vertical="center"/>
    </xf>
    <xf numFmtId="181" fontId="10" fillId="3" borderId="65" xfId="11" applyNumberFormat="1" applyFont="1" applyFill="1" applyBorder="1" applyAlignment="1">
      <alignment vertical="center"/>
    </xf>
    <xf numFmtId="181" fontId="10" fillId="0" borderId="66" xfId="11" applyNumberFormat="1" applyFont="1" applyFill="1" applyBorder="1" applyAlignment="1">
      <alignment vertical="center"/>
    </xf>
    <xf numFmtId="41" fontId="10" fillId="0" borderId="65" xfId="11" applyFont="1" applyFill="1" applyBorder="1" applyAlignment="1">
      <alignment vertical="center"/>
    </xf>
    <xf numFmtId="183" fontId="10" fillId="0" borderId="66" xfId="5" applyNumberFormat="1" applyFont="1" applyFill="1" applyBorder="1" applyAlignment="1">
      <alignment vertical="center"/>
    </xf>
    <xf numFmtId="183" fontId="10" fillId="0" borderId="65" xfId="5" applyNumberFormat="1" applyFont="1" applyFill="1" applyBorder="1" applyAlignment="1">
      <alignment vertical="center"/>
    </xf>
    <xf numFmtId="0" fontId="15" fillId="0" borderId="61" xfId="5" applyFont="1" applyBorder="1" applyAlignment="1">
      <alignment horizontal="center" vertical="center"/>
    </xf>
    <xf numFmtId="41" fontId="15" fillId="0" borderId="59" xfId="2" applyFont="1" applyFill="1" applyBorder="1" applyAlignment="1">
      <alignment horizontal="right" vertical="center"/>
    </xf>
    <xf numFmtId="41" fontId="15" fillId="0" borderId="51" xfId="2" applyFont="1" applyFill="1" applyBorder="1" applyAlignment="1">
      <alignment horizontal="right" vertical="center"/>
    </xf>
    <xf numFmtId="41" fontId="26" fillId="0" borderId="67" xfId="3" applyFont="1" applyFill="1" applyBorder="1" applyAlignment="1">
      <alignment vertical="center"/>
    </xf>
    <xf numFmtId="41" fontId="8" fillId="0" borderId="67" xfId="3" applyFont="1" applyFill="1" applyBorder="1" applyAlignment="1">
      <alignment horizontal="center" vertical="center"/>
    </xf>
    <xf numFmtId="41" fontId="26" fillId="0" borderId="67" xfId="11" applyFont="1" applyFill="1" applyBorder="1" applyAlignment="1">
      <alignment vertical="center"/>
    </xf>
    <xf numFmtId="183" fontId="10" fillId="0" borderId="67" xfId="10" applyNumberFormat="1" applyFont="1" applyFill="1" applyBorder="1" applyAlignment="1">
      <alignment vertical="center"/>
    </xf>
    <xf numFmtId="183" fontId="10" fillId="0" borderId="68" xfId="10" applyNumberFormat="1" applyFont="1" applyFill="1" applyBorder="1" applyAlignment="1">
      <alignment vertical="center"/>
    </xf>
    <xf numFmtId="41" fontId="29" fillId="3" borderId="66" xfId="11" applyFont="1" applyFill="1" applyBorder="1" applyAlignment="1">
      <alignment vertical="center"/>
    </xf>
    <xf numFmtId="0" fontId="8" fillId="0" borderId="65" xfId="10" applyFont="1" applyFill="1" applyBorder="1" applyAlignment="1">
      <alignment vertical="center"/>
    </xf>
    <xf numFmtId="41" fontId="29" fillId="4" borderId="66" xfId="11" applyFont="1" applyFill="1" applyBorder="1" applyAlignment="1">
      <alignment vertical="center"/>
    </xf>
    <xf numFmtId="41" fontId="8" fillId="0" borderId="67" xfId="11" applyFont="1" applyFill="1" applyBorder="1" applyAlignment="1">
      <alignment horizontal="center" vertical="center"/>
    </xf>
    <xf numFmtId="183" fontId="10" fillId="0" borderId="67" xfId="5" applyNumberFormat="1" applyFont="1" applyFill="1" applyBorder="1" applyAlignment="1">
      <alignment vertical="center"/>
    </xf>
    <xf numFmtId="183" fontId="10" fillId="0" borderId="68" xfId="5" applyNumberFormat="1" applyFont="1" applyFill="1" applyBorder="1" applyAlignment="1">
      <alignment vertical="center"/>
    </xf>
    <xf numFmtId="41" fontId="8" fillId="0" borderId="67" xfId="7" applyFont="1" applyFill="1" applyBorder="1" applyAlignment="1">
      <alignment vertical="center"/>
    </xf>
    <xf numFmtId="41" fontId="8" fillId="0" borderId="67" xfId="2" applyFont="1" applyFill="1" applyBorder="1" applyAlignment="1">
      <alignment horizontal="center" vertical="center"/>
    </xf>
    <xf numFmtId="183" fontId="8" fillId="0" borderId="67" xfId="5" applyNumberFormat="1" applyFont="1" applyFill="1" applyBorder="1" applyAlignment="1">
      <alignment vertical="center"/>
    </xf>
    <xf numFmtId="183" fontId="8" fillId="0" borderId="68" xfId="5" applyNumberFormat="1" applyFont="1" applyFill="1" applyBorder="1" applyAlignment="1">
      <alignment vertical="center"/>
    </xf>
    <xf numFmtId="0" fontId="8" fillId="0" borderId="65" xfId="5" applyFont="1" applyFill="1" applyBorder="1" applyAlignment="1">
      <alignment vertical="center"/>
    </xf>
    <xf numFmtId="41" fontId="8" fillId="0" borderId="66" xfId="7" applyFont="1" applyFill="1" applyBorder="1" applyAlignment="1">
      <alignment vertical="center"/>
    </xf>
    <xf numFmtId="181" fontId="8" fillId="0" borderId="66" xfId="2" applyNumberFormat="1" applyFont="1" applyFill="1" applyBorder="1" applyAlignment="1">
      <alignment vertical="center"/>
    </xf>
    <xf numFmtId="183" fontId="8" fillId="0" borderId="66" xfId="5" applyNumberFormat="1" applyFont="1" applyFill="1" applyBorder="1" applyAlignment="1">
      <alignment vertical="center"/>
    </xf>
    <xf numFmtId="183" fontId="8" fillId="0" borderId="65" xfId="5" applyNumberFormat="1" applyFont="1" applyFill="1" applyBorder="1" applyAlignment="1">
      <alignment vertical="center"/>
    </xf>
    <xf numFmtId="0" fontId="15" fillId="0" borderId="50" xfId="5" applyFont="1" applyFill="1" applyBorder="1" applyAlignment="1">
      <alignment horizontal="left" vertical="center" wrapText="1"/>
    </xf>
    <xf numFmtId="0" fontId="15" fillId="0" borderId="34" xfId="5" applyFont="1" applyFill="1" applyBorder="1" applyAlignment="1">
      <alignment horizontal="left" vertical="center" wrapText="1"/>
    </xf>
    <xf numFmtId="0" fontId="15" fillId="0" borderId="35" xfId="7" applyNumberFormat="1" applyFont="1" applyFill="1" applyBorder="1" applyAlignment="1">
      <alignment horizontal="left" vertical="center" wrapText="1"/>
    </xf>
    <xf numFmtId="41" fontId="15" fillId="0" borderId="35" xfId="2" applyFont="1" applyFill="1" applyBorder="1" applyAlignment="1">
      <alignment horizontal="right" vertical="center"/>
    </xf>
    <xf numFmtId="41" fontId="15" fillId="0" borderId="36" xfId="2" applyFont="1" applyFill="1" applyBorder="1" applyAlignment="1">
      <alignment horizontal="right" vertical="center"/>
    </xf>
    <xf numFmtId="0" fontId="15" fillId="0" borderId="59" xfId="11" applyNumberFormat="1" applyFont="1" applyFill="1" applyBorder="1" applyAlignment="1">
      <alignment horizontal="left" vertical="center" wrapText="1"/>
    </xf>
    <xf numFmtId="41" fontId="15" fillId="0" borderId="59" xfId="2" applyFont="1" applyFill="1" applyBorder="1" applyAlignment="1">
      <alignment horizontal="right" vertical="center" shrinkToFit="1"/>
    </xf>
    <xf numFmtId="41" fontId="15" fillId="0" borderId="51" xfId="2" applyFont="1" applyFill="1" applyBorder="1" applyAlignment="1">
      <alignment horizontal="right" vertical="center" shrinkToFit="1"/>
    </xf>
    <xf numFmtId="0" fontId="11" fillId="0" borderId="0" xfId="0" applyFont="1">
      <alignment vertical="center"/>
    </xf>
    <xf numFmtId="41" fontId="11" fillId="0" borderId="53" xfId="1" applyFont="1" applyBorder="1" applyAlignment="1">
      <alignment horizontal="center" vertical="center"/>
    </xf>
    <xf numFmtId="0" fontId="42" fillId="0" borderId="0" xfId="5" applyFont="1" applyBorder="1" applyAlignment="1">
      <alignment horizontal="center" vertical="center"/>
    </xf>
    <xf numFmtId="0" fontId="15" fillId="0" borderId="59" xfId="7" applyNumberFormat="1" applyFont="1" applyFill="1" applyBorder="1" applyAlignment="1">
      <alignment horizontal="left" vertical="center" wrapText="1"/>
    </xf>
    <xf numFmtId="0" fontId="15" fillId="0" borderId="78" xfId="5" applyFont="1" applyFill="1" applyBorder="1" applyAlignment="1">
      <alignment horizontal="left" vertical="center" wrapText="1"/>
    </xf>
    <xf numFmtId="0" fontId="15" fillId="0" borderId="79" xfId="7" applyNumberFormat="1" applyFont="1" applyFill="1" applyBorder="1" applyAlignment="1">
      <alignment horizontal="left" vertical="center" wrapText="1"/>
    </xf>
    <xf numFmtId="41" fontId="15" fillId="0" borderId="79" xfId="2" applyFont="1" applyFill="1" applyBorder="1" applyAlignment="1">
      <alignment horizontal="right" vertical="center"/>
    </xf>
    <xf numFmtId="41" fontId="15" fillId="0" borderId="79" xfId="2" applyFont="1" applyFill="1" applyBorder="1" applyAlignment="1">
      <alignment horizontal="center" vertical="center"/>
    </xf>
    <xf numFmtId="41" fontId="15" fillId="0" borderId="76" xfId="2" applyFont="1" applyFill="1" applyBorder="1" applyAlignment="1">
      <alignment horizontal="right" vertical="center"/>
    </xf>
    <xf numFmtId="0" fontId="30" fillId="0" borderId="50" xfId="5" applyFont="1" applyFill="1" applyBorder="1" applyAlignment="1">
      <alignment vertical="center" wrapText="1"/>
    </xf>
    <xf numFmtId="0" fontId="30" fillId="0" borderId="59" xfId="5" applyNumberFormat="1" applyFont="1" applyFill="1" applyBorder="1" applyAlignment="1">
      <alignment vertical="center" wrapText="1"/>
    </xf>
    <xf numFmtId="41" fontId="30" fillId="0" borderId="59" xfId="5" applyNumberFormat="1" applyFont="1" applyFill="1" applyBorder="1" applyAlignment="1">
      <alignment vertical="center" wrapText="1"/>
    </xf>
    <xf numFmtId="41" fontId="30" fillId="0" borderId="59" xfId="5" applyNumberFormat="1" applyFont="1" applyFill="1" applyBorder="1" applyAlignment="1">
      <alignment horizontal="center" vertical="center" wrapText="1"/>
    </xf>
    <xf numFmtId="41" fontId="30" fillId="0" borderId="51" xfId="5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2" fillId="3" borderId="46" xfId="0" applyFont="1" applyFill="1" applyBorder="1" applyAlignment="1">
      <alignment horizontal="center" vertical="center"/>
    </xf>
    <xf numFmtId="0" fontId="32" fillId="3" borderId="4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3" fillId="2" borderId="41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0" fillId="0" borderId="0" xfId="0" quotePrefix="1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41" fontId="11" fillId="0" borderId="54" xfId="1" applyFont="1" applyBorder="1" applyAlignment="1">
      <alignment horizontal="center" vertical="center"/>
    </xf>
    <xf numFmtId="41" fontId="11" fillId="0" borderId="65" xfId="1" applyFont="1" applyBorder="1" applyAlignment="1">
      <alignment horizontal="center" vertical="center"/>
    </xf>
    <xf numFmtId="41" fontId="11" fillId="0" borderId="71" xfId="1" applyFont="1" applyBorder="1" applyAlignment="1">
      <alignment horizontal="center" vertical="center"/>
    </xf>
    <xf numFmtId="41" fontId="11" fillId="0" borderId="53" xfId="1" applyFont="1" applyBorder="1" applyAlignment="1">
      <alignment horizontal="center" vertical="center"/>
    </xf>
    <xf numFmtId="0" fontId="8" fillId="0" borderId="33" xfId="5" applyFont="1" applyBorder="1" applyAlignment="1">
      <alignment horizontal="center" vertical="center" wrapText="1"/>
    </xf>
    <xf numFmtId="0" fontId="8" fillId="0" borderId="62" xfId="5" applyFont="1" applyBorder="1" applyAlignment="1">
      <alignment horizontal="center" vertical="center" wrapText="1"/>
    </xf>
    <xf numFmtId="0" fontId="8" fillId="0" borderId="31" xfId="5" applyFont="1" applyBorder="1" applyAlignment="1">
      <alignment horizontal="center" vertical="center"/>
    </xf>
    <xf numFmtId="0" fontId="8" fillId="0" borderId="60" xfId="5" applyFont="1" applyBorder="1" applyAlignment="1">
      <alignment horizontal="center" vertical="center"/>
    </xf>
    <xf numFmtId="0" fontId="8" fillId="0" borderId="32" xfId="5" applyFont="1" applyBorder="1" applyAlignment="1">
      <alignment horizontal="center" vertical="center" wrapText="1"/>
    </xf>
    <xf numFmtId="0" fontId="8" fillId="0" borderId="61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/>
    </xf>
    <xf numFmtId="0" fontId="19" fillId="3" borderId="49" xfId="5" applyFont="1" applyFill="1" applyBorder="1" applyAlignment="1">
      <alignment horizontal="center" vertical="center"/>
    </xf>
    <xf numFmtId="0" fontId="19" fillId="3" borderId="47" xfId="5" applyFont="1" applyFill="1" applyBorder="1" applyAlignment="1">
      <alignment horizontal="center" vertical="center"/>
    </xf>
    <xf numFmtId="0" fontId="14" fillId="0" borderId="16" xfId="5" applyFont="1" applyBorder="1" applyAlignment="1">
      <alignment horizontal="distributed" vertical="center" indent="1"/>
    </xf>
    <xf numFmtId="0" fontId="14" fillId="0" borderId="6" xfId="5" applyFont="1" applyBorder="1" applyAlignment="1">
      <alignment horizontal="distributed" vertical="center" indent="1"/>
    </xf>
    <xf numFmtId="0" fontId="3" fillId="2" borderId="72" xfId="5" applyFont="1" applyFill="1" applyBorder="1" applyAlignment="1">
      <alignment horizontal="left" vertical="center"/>
    </xf>
    <xf numFmtId="0" fontId="14" fillId="0" borderId="14" xfId="5" applyFont="1" applyBorder="1" applyAlignment="1">
      <alignment horizontal="distributed" vertical="center" indent="1"/>
    </xf>
    <xf numFmtId="0" fontId="14" fillId="0" borderId="9" xfId="5" applyFont="1" applyBorder="1" applyAlignment="1">
      <alignment horizontal="distributed" vertical="center" indent="1"/>
    </xf>
    <xf numFmtId="0" fontId="5" fillId="2" borderId="73" xfId="5" applyFont="1" applyFill="1" applyBorder="1" applyAlignment="1">
      <alignment horizontal="left" vertical="center"/>
    </xf>
    <xf numFmtId="0" fontId="5" fillId="2" borderId="74" xfId="5" applyFont="1" applyFill="1" applyBorder="1" applyAlignment="1">
      <alignment horizontal="left" vertical="center"/>
    </xf>
    <xf numFmtId="0" fontId="14" fillId="0" borderId="63" xfId="5" applyFont="1" applyBorder="1" applyAlignment="1">
      <alignment horizontal="center" vertical="center"/>
    </xf>
    <xf numFmtId="0" fontId="14" fillId="0" borderId="64" xfId="5" applyFont="1" applyBorder="1" applyAlignment="1">
      <alignment horizontal="center" vertical="center"/>
    </xf>
    <xf numFmtId="0" fontId="14" fillId="0" borderId="29" xfId="5" applyFont="1" applyBorder="1" applyAlignment="1">
      <alignment horizontal="center" vertical="center"/>
    </xf>
    <xf numFmtId="0" fontId="14" fillId="0" borderId="28" xfId="5" applyFont="1" applyBorder="1" applyAlignment="1">
      <alignment horizontal="center" vertical="center"/>
    </xf>
    <xf numFmtId="0" fontId="14" fillId="0" borderId="44" xfId="5" applyFont="1" applyBorder="1" applyAlignment="1">
      <alignment horizontal="center" vertical="center" wrapText="1"/>
    </xf>
    <xf numFmtId="0" fontId="14" fillId="0" borderId="75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65" xfId="5" applyFont="1" applyBorder="1" applyAlignment="1">
      <alignment horizontal="center" vertical="center"/>
    </xf>
    <xf numFmtId="0" fontId="14" fillId="0" borderId="66" xfId="5" applyFont="1" applyBorder="1" applyAlignment="1">
      <alignment horizontal="center" vertical="center"/>
    </xf>
    <xf numFmtId="0" fontId="8" fillId="0" borderId="26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8" fillId="3" borderId="16" xfId="5" applyFont="1" applyFill="1" applyBorder="1" applyAlignment="1">
      <alignment horizontal="distributed" vertical="center" indent="1"/>
    </xf>
    <xf numFmtId="0" fontId="8" fillId="3" borderId="6" xfId="5" applyFont="1" applyFill="1" applyBorder="1" applyAlignment="1">
      <alignment horizontal="distributed" vertical="center" indent="1"/>
    </xf>
    <xf numFmtId="0" fontId="8" fillId="3" borderId="26" xfId="5" applyFont="1" applyFill="1" applyBorder="1" applyAlignment="1">
      <alignment horizontal="distributed" vertical="center" indent="1"/>
    </xf>
    <xf numFmtId="0" fontId="8" fillId="3" borderId="25" xfId="5" applyFont="1" applyFill="1" applyBorder="1" applyAlignment="1">
      <alignment horizontal="distributed" vertical="center" indent="1"/>
    </xf>
    <xf numFmtId="0" fontId="8" fillId="0" borderId="75" xfId="5" applyFont="1" applyFill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48" xfId="5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3" borderId="63" xfId="5" applyFont="1" applyFill="1" applyBorder="1" applyAlignment="1">
      <alignment horizontal="distributed" vertical="center" indent="1"/>
    </xf>
    <xf numFmtId="0" fontId="8" fillId="3" borderId="64" xfId="5" applyFont="1" applyFill="1" applyBorder="1" applyAlignment="1">
      <alignment horizontal="distributed" vertical="center" indent="1"/>
    </xf>
    <xf numFmtId="0" fontId="8" fillId="0" borderId="66" xfId="5" applyFont="1" applyBorder="1" applyAlignment="1">
      <alignment horizontal="center" vertical="center"/>
    </xf>
    <xf numFmtId="0" fontId="8" fillId="0" borderId="65" xfId="5" applyFont="1" applyBorder="1" applyAlignment="1">
      <alignment horizontal="center" vertical="center"/>
    </xf>
    <xf numFmtId="0" fontId="8" fillId="0" borderId="49" xfId="5" applyFont="1" applyFill="1" applyBorder="1" applyAlignment="1">
      <alignment horizontal="center" vertical="center"/>
    </xf>
    <xf numFmtId="0" fontId="8" fillId="0" borderId="47" xfId="5" applyFont="1" applyFill="1" applyBorder="1" applyAlignment="1">
      <alignment horizontal="center" vertical="center"/>
    </xf>
    <xf numFmtId="0" fontId="8" fillId="0" borderId="44" xfId="5" applyFont="1" applyBorder="1" applyAlignment="1">
      <alignment horizontal="center" vertical="center" wrapText="1"/>
    </xf>
    <xf numFmtId="0" fontId="8" fillId="0" borderId="75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77" xfId="5" applyFont="1" applyBorder="1" applyAlignment="1">
      <alignment horizontal="center" vertical="center"/>
    </xf>
    <xf numFmtId="0" fontId="8" fillId="0" borderId="75" xfId="5" applyFont="1" applyBorder="1" applyAlignment="1">
      <alignment horizontal="center" vertical="center"/>
    </xf>
    <xf numFmtId="0" fontId="8" fillId="0" borderId="2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63" xfId="5" applyFont="1" applyBorder="1" applyAlignment="1">
      <alignment horizontal="center" vertical="center"/>
    </xf>
    <xf numFmtId="0" fontId="8" fillId="0" borderId="64" xfId="5" applyFont="1" applyBorder="1" applyAlignment="1">
      <alignment horizontal="center" vertical="center"/>
    </xf>
    <xf numFmtId="0" fontId="8" fillId="0" borderId="48" xfId="10" applyFont="1" applyFill="1" applyBorder="1" applyAlignment="1">
      <alignment horizontal="center" vertical="center" wrapText="1"/>
    </xf>
    <xf numFmtId="0" fontId="8" fillId="0" borderId="18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3" borderId="63" xfId="10" applyFont="1" applyFill="1" applyBorder="1" applyAlignment="1">
      <alignment horizontal="distributed" vertical="center" indent="1"/>
    </xf>
    <xf numFmtId="0" fontId="8" fillId="3" borderId="64" xfId="10" applyFont="1" applyFill="1" applyBorder="1" applyAlignment="1">
      <alignment horizontal="distributed" vertical="center" indent="1"/>
    </xf>
    <xf numFmtId="0" fontId="8" fillId="3" borderId="16" xfId="10" applyFont="1" applyFill="1" applyBorder="1" applyAlignment="1">
      <alignment horizontal="distributed" vertical="center" indent="1"/>
    </xf>
    <xf numFmtId="0" fontId="8" fillId="3" borderId="6" xfId="10" applyFont="1" applyFill="1" applyBorder="1" applyAlignment="1">
      <alignment horizontal="distributed" vertical="center" indent="1"/>
    </xf>
    <xf numFmtId="0" fontId="8" fillId="3" borderId="8" xfId="10" applyFont="1" applyFill="1" applyBorder="1" applyAlignment="1">
      <alignment horizontal="distributed" vertical="center" indent="1"/>
    </xf>
    <xf numFmtId="0" fontId="8" fillId="3" borderId="26" xfId="12" applyFont="1" applyFill="1" applyBorder="1" applyAlignment="1">
      <alignment horizontal="center" vertical="center" shrinkToFit="1"/>
    </xf>
    <xf numFmtId="0" fontId="8" fillId="3" borderId="25" xfId="12" applyFont="1" applyFill="1" applyBorder="1" applyAlignment="1">
      <alignment horizontal="center" vertical="center" shrinkToFit="1"/>
    </xf>
    <xf numFmtId="0" fontId="10" fillId="0" borderId="66" xfId="5" applyFont="1" applyBorder="1" applyAlignment="1">
      <alignment horizontal="center" vertical="center"/>
    </xf>
    <xf numFmtId="0" fontId="10" fillId="0" borderId="65" xfId="5" applyFont="1" applyBorder="1" applyAlignment="1">
      <alignment horizontal="center" vertical="center"/>
    </xf>
    <xf numFmtId="0" fontId="10" fillId="0" borderId="26" xfId="5" applyFont="1" applyBorder="1" applyAlignment="1">
      <alignment horizontal="center" vertical="center"/>
    </xf>
    <xf numFmtId="0" fontId="10" fillId="0" borderId="25" xfId="5" applyFont="1" applyBorder="1" applyAlignment="1">
      <alignment horizontal="center" vertical="center"/>
    </xf>
    <xf numFmtId="0" fontId="8" fillId="0" borderId="75" xfId="10" applyFont="1" applyFill="1" applyBorder="1" applyAlignment="1">
      <alignment horizontal="center" vertical="center" wrapText="1"/>
    </xf>
    <xf numFmtId="0" fontId="8" fillId="0" borderId="20" xfId="10" applyFont="1" applyFill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center" vertical="center" wrapText="1"/>
    </xf>
    <xf numFmtId="0" fontId="10" fillId="0" borderId="44" xfId="5" applyFont="1" applyBorder="1" applyAlignment="1">
      <alignment horizontal="center" vertical="center" wrapText="1"/>
    </xf>
    <xf numFmtId="0" fontId="10" fillId="0" borderId="75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63" xfId="5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8" fillId="0" borderId="49" xfId="10" applyFont="1" applyFill="1" applyBorder="1" applyAlignment="1">
      <alignment horizontal="center" vertical="center"/>
    </xf>
    <xf numFmtId="0" fontId="8" fillId="0" borderId="47" xfId="10" applyFont="1" applyFill="1" applyBorder="1" applyAlignment="1">
      <alignment horizontal="center" vertical="center"/>
    </xf>
    <xf numFmtId="0" fontId="10" fillId="0" borderId="44" xfId="10" applyFont="1" applyBorder="1" applyAlignment="1">
      <alignment horizontal="center" vertical="center" wrapText="1"/>
    </xf>
    <xf numFmtId="0" fontId="10" fillId="0" borderId="75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0" fillId="0" borderId="65" xfId="10" applyFont="1" applyBorder="1" applyAlignment="1">
      <alignment horizontal="center" vertical="center"/>
    </xf>
    <xf numFmtId="0" fontId="10" fillId="0" borderId="63" xfId="10" applyFont="1" applyBorder="1" applyAlignment="1">
      <alignment horizontal="center" vertical="center"/>
    </xf>
    <xf numFmtId="0" fontId="10" fillId="0" borderId="64" xfId="10" applyFont="1" applyBorder="1" applyAlignment="1">
      <alignment horizontal="center" vertical="center"/>
    </xf>
    <xf numFmtId="0" fontId="10" fillId="0" borderId="66" xfId="10" applyFont="1" applyBorder="1" applyAlignment="1">
      <alignment horizontal="center" vertical="center"/>
    </xf>
    <xf numFmtId="0" fontId="10" fillId="0" borderId="26" xfId="10" applyFont="1" applyBorder="1" applyAlignment="1">
      <alignment horizontal="center" vertical="center"/>
    </xf>
    <xf numFmtId="0" fontId="10" fillId="0" borderId="25" xfId="10" applyFont="1" applyBorder="1" applyAlignment="1">
      <alignment horizontal="center" vertical="center"/>
    </xf>
    <xf numFmtId="0" fontId="8" fillId="0" borderId="77" xfId="10" applyFont="1" applyBorder="1" applyAlignment="1">
      <alignment horizontal="center" vertical="center"/>
    </xf>
    <xf numFmtId="0" fontId="8" fillId="0" borderId="75" xfId="10" applyFont="1" applyBorder="1" applyAlignment="1">
      <alignment horizontal="center" vertical="center"/>
    </xf>
    <xf numFmtId="0" fontId="8" fillId="0" borderId="21" xfId="10" applyFont="1" applyBorder="1" applyAlignment="1">
      <alignment horizontal="center" vertical="center"/>
    </xf>
    <xf numFmtId="0" fontId="8" fillId="0" borderId="3" xfId="10" applyFont="1" applyBorder="1" applyAlignment="1">
      <alignment horizontal="center" vertical="center"/>
    </xf>
    <xf numFmtId="0" fontId="11" fillId="0" borderId="66" xfId="5" applyFont="1" applyBorder="1" applyAlignment="1">
      <alignment horizontal="center" vertical="center"/>
    </xf>
    <xf numFmtId="0" fontId="11" fillId="0" borderId="70" xfId="5" applyFont="1" applyBorder="1" applyAlignment="1">
      <alignment horizontal="center" vertical="center"/>
    </xf>
    <xf numFmtId="0" fontId="8" fillId="0" borderId="26" xfId="10" applyFont="1" applyBorder="1" applyAlignment="1">
      <alignment horizontal="center" vertical="center"/>
    </xf>
    <xf numFmtId="0" fontId="8" fillId="0" borderId="25" xfId="10" applyFont="1" applyBorder="1" applyAlignment="1">
      <alignment horizontal="center" vertical="center"/>
    </xf>
    <xf numFmtId="0" fontId="42" fillId="0" borderId="76" xfId="5" applyFont="1" applyBorder="1" applyAlignment="1">
      <alignment horizontal="center" vertical="center"/>
    </xf>
    <xf numFmtId="0" fontId="42" fillId="0" borderId="77" xfId="5" applyFont="1" applyBorder="1" applyAlignment="1">
      <alignment horizontal="center" vertical="center"/>
    </xf>
    <xf numFmtId="0" fontId="42" fillId="0" borderId="78" xfId="5" applyFont="1" applyBorder="1" applyAlignment="1">
      <alignment horizontal="center" vertical="center"/>
    </xf>
    <xf numFmtId="0" fontId="42" fillId="0" borderId="38" xfId="5" applyFont="1" applyBorder="1" applyAlignment="1">
      <alignment horizontal="center" vertical="center"/>
    </xf>
    <xf numFmtId="0" fontId="42" fillId="0" borderId="0" xfId="5" applyFont="1" applyBorder="1" applyAlignment="1">
      <alignment horizontal="center" vertical="center"/>
    </xf>
    <xf numFmtId="0" fontId="42" fillId="0" borderId="37" xfId="5" applyFont="1" applyBorder="1" applyAlignment="1">
      <alignment horizontal="center" vertical="center"/>
    </xf>
    <xf numFmtId="0" fontId="41" fillId="0" borderId="76" xfId="5" applyFont="1" applyBorder="1" applyAlignment="1">
      <alignment horizontal="center" vertical="center"/>
    </xf>
    <xf numFmtId="0" fontId="41" fillId="0" borderId="77" xfId="5" applyFont="1" applyBorder="1" applyAlignment="1">
      <alignment horizontal="center" vertical="center"/>
    </xf>
    <xf numFmtId="0" fontId="41" fillId="0" borderId="78" xfId="5" applyFont="1" applyBorder="1" applyAlignment="1">
      <alignment horizontal="center" vertical="center"/>
    </xf>
    <xf numFmtId="0" fontId="41" fillId="0" borderId="38" xfId="5" applyFont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41" fillId="0" borderId="37" xfId="5" applyFont="1" applyBorder="1" applyAlignment="1">
      <alignment horizontal="center" vertical="center"/>
    </xf>
    <xf numFmtId="0" fontId="8" fillId="0" borderId="44" xfId="10" applyFont="1" applyBorder="1" applyAlignment="1">
      <alignment horizontal="center" vertical="center" wrapText="1"/>
    </xf>
    <xf numFmtId="0" fontId="8" fillId="0" borderId="75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3" xfId="10" applyFont="1" applyBorder="1" applyAlignment="1">
      <alignment horizontal="center" vertical="center" wrapText="1"/>
    </xf>
    <xf numFmtId="0" fontId="8" fillId="0" borderId="65" xfId="10" applyFont="1" applyBorder="1" applyAlignment="1">
      <alignment horizontal="center" vertical="center"/>
    </xf>
    <xf numFmtId="0" fontId="8" fillId="0" borderId="63" xfId="10" applyFont="1" applyBorder="1" applyAlignment="1">
      <alignment horizontal="center" vertical="center"/>
    </xf>
    <xf numFmtId="0" fontId="8" fillId="0" borderId="64" xfId="10" applyFont="1" applyBorder="1" applyAlignment="1">
      <alignment horizontal="center" vertical="center"/>
    </xf>
    <xf numFmtId="0" fontId="8" fillId="0" borderId="66" xfId="10" applyFont="1" applyBorder="1" applyAlignment="1">
      <alignment horizontal="center" vertical="center"/>
    </xf>
    <xf numFmtId="0" fontId="11" fillId="0" borderId="69" xfId="5" applyFont="1" applyBorder="1" applyAlignment="1">
      <alignment horizontal="center" vertical="center"/>
    </xf>
    <xf numFmtId="0" fontId="11" fillId="0" borderId="52" xfId="5" applyFont="1" applyBorder="1" applyAlignment="1">
      <alignment horizontal="center" vertical="center"/>
    </xf>
    <xf numFmtId="0" fontId="15" fillId="0" borderId="31" xfId="5" applyFont="1" applyBorder="1" applyAlignment="1">
      <alignment horizontal="center" vertical="center"/>
    </xf>
    <xf numFmtId="0" fontId="15" fillId="0" borderId="60" xfId="5" applyFont="1" applyBorder="1" applyAlignment="1">
      <alignment horizontal="center" vertical="center"/>
    </xf>
    <xf numFmtId="0" fontId="15" fillId="0" borderId="32" xfId="5" applyNumberFormat="1" applyFont="1" applyBorder="1" applyAlignment="1">
      <alignment horizontal="center" vertical="center" wrapText="1"/>
    </xf>
    <xf numFmtId="0" fontId="15" fillId="0" borderId="61" xfId="5" applyNumberFormat="1" applyFont="1" applyBorder="1" applyAlignment="1">
      <alignment horizontal="center" vertical="center" wrapText="1"/>
    </xf>
    <xf numFmtId="0" fontId="15" fillId="0" borderId="32" xfId="5" applyFont="1" applyBorder="1" applyAlignment="1">
      <alignment horizontal="center" vertical="center" wrapText="1"/>
    </xf>
    <xf numFmtId="0" fontId="15" fillId="0" borderId="61" xfId="5" applyFont="1" applyBorder="1" applyAlignment="1">
      <alignment horizontal="center" vertical="center" wrapText="1"/>
    </xf>
    <xf numFmtId="0" fontId="15" fillId="0" borderId="32" xfId="5" applyFont="1" applyBorder="1" applyAlignment="1">
      <alignment horizontal="center" vertical="center"/>
    </xf>
    <xf numFmtId="0" fontId="15" fillId="0" borderId="33" xfId="5" applyFont="1" applyBorder="1" applyAlignment="1">
      <alignment horizontal="center" vertical="center" wrapText="1"/>
    </xf>
    <xf numFmtId="0" fontId="15" fillId="0" borderId="62" xfId="5" applyFont="1" applyBorder="1" applyAlignment="1">
      <alignment horizontal="center" vertical="center" wrapText="1"/>
    </xf>
    <xf numFmtId="0" fontId="8" fillId="0" borderId="32" xfId="5" applyNumberFormat="1" applyFont="1" applyBorder="1" applyAlignment="1">
      <alignment horizontal="center" vertical="center" wrapText="1"/>
    </xf>
    <xf numFmtId="0" fontId="8" fillId="0" borderId="61" xfId="5" applyNumberFormat="1" applyFont="1" applyBorder="1" applyAlignment="1">
      <alignment horizontal="center" vertical="center" wrapText="1"/>
    </xf>
  </cellXfs>
  <cellStyles count="111">
    <cellStyle name="백분율 2" xfId="17"/>
    <cellStyle name="백분율 3" xfId="18"/>
    <cellStyle name="백분율 4" xfId="19"/>
    <cellStyle name="백분율 4 2" xfId="9"/>
    <cellStyle name="백분율 5" xfId="14"/>
    <cellStyle name="쉼표 [0]" xfId="1" builtinId="6"/>
    <cellStyle name="쉼표 [0] 10" xfId="6"/>
    <cellStyle name="쉼표 [0] 10 2" xfId="36"/>
    <cellStyle name="쉼표 [0] 10 2 2" xfId="85"/>
    <cellStyle name="쉼표 [0] 10 3" xfId="52"/>
    <cellStyle name="쉼표 [0] 10 3 2" xfId="101"/>
    <cellStyle name="쉼표 [0] 10 4" xfId="66"/>
    <cellStyle name="쉼표 [0] 11" xfId="2"/>
    <cellStyle name="쉼표 [0] 11 2" xfId="15"/>
    <cellStyle name="쉼표 [0] 11 2 2" xfId="29"/>
    <cellStyle name="쉼표 [0] 11 2 2 2" xfId="78"/>
    <cellStyle name="쉼표 [0] 11 2 3" xfId="41"/>
    <cellStyle name="쉼표 [0] 11 2 3 2" xfId="90"/>
    <cellStyle name="쉼표 [0] 11 2 4" xfId="57"/>
    <cellStyle name="쉼표 [0] 11 2 4 2" xfId="106"/>
    <cellStyle name="쉼표 [0] 11 2 5" xfId="71"/>
    <cellStyle name="쉼표 [0] 11 3" xfId="33"/>
    <cellStyle name="쉼표 [0] 11 3 2" xfId="82"/>
    <cellStyle name="쉼표 [0] 11 4" xfId="49"/>
    <cellStyle name="쉼표 [0] 11 4 2" xfId="98"/>
    <cellStyle name="쉼표 [0] 11 5" xfId="63"/>
    <cellStyle name="쉼표 [0] 12" xfId="32"/>
    <cellStyle name="쉼표 [0] 12 2" xfId="81"/>
    <cellStyle name="쉼표 [0] 13" xfId="48"/>
    <cellStyle name="쉼표 [0] 13 2" xfId="97"/>
    <cellStyle name="쉼표 [0] 14" xfId="62"/>
    <cellStyle name="쉼표 [0] 2" xfId="20"/>
    <cellStyle name="쉼표 [0] 2 2" xfId="43"/>
    <cellStyle name="쉼표 [0] 2 2 2" xfId="92"/>
    <cellStyle name="쉼표 [0] 2 2 2 2 2" xfId="11"/>
    <cellStyle name="쉼표 [0] 2 2 2 2 2 2" xfId="39"/>
    <cellStyle name="쉼표 [0] 2 2 2 2 2 2 2" xfId="88"/>
    <cellStyle name="쉼표 [0] 2 2 2 2 2 3" xfId="55"/>
    <cellStyle name="쉼표 [0] 2 2 2 2 2 3 2" xfId="104"/>
    <cellStyle name="쉼표 [0] 2 2 2 2 2 4" xfId="69"/>
    <cellStyle name="쉼표 [0] 2 2 2 3" xfId="3"/>
    <cellStyle name="쉼표 [0] 2 2 2 3 2" xfId="34"/>
    <cellStyle name="쉼표 [0] 2 2 2 3 2 2" xfId="83"/>
    <cellStyle name="쉼표 [0] 2 2 2 3 3" xfId="50"/>
    <cellStyle name="쉼표 [0] 2 2 2 3 3 2" xfId="99"/>
    <cellStyle name="쉼표 [0] 2 2 2 3 4" xfId="64"/>
    <cellStyle name="쉼표 [0] 2 3" xfId="59"/>
    <cellStyle name="쉼표 [0] 2 3 2" xfId="108"/>
    <cellStyle name="쉼표 [0] 2 4" xfId="73"/>
    <cellStyle name="쉼표 [0] 3" xfId="8"/>
    <cellStyle name="쉼표 [0] 3 2" xfId="38"/>
    <cellStyle name="쉼표 [0] 3 2 2" xfId="87"/>
    <cellStyle name="쉼표 [0] 3 3" xfId="54"/>
    <cellStyle name="쉼표 [0] 3 3 2" xfId="103"/>
    <cellStyle name="쉼표 [0] 3 4" xfId="68"/>
    <cellStyle name="쉼표 [0] 4" xfId="21"/>
    <cellStyle name="쉼표 [0] 4 2" xfId="4"/>
    <cellStyle name="쉼표 [0] 4 2 2" xfId="35"/>
    <cellStyle name="쉼표 [0] 4 2 2 2" xfId="84"/>
    <cellStyle name="쉼표 [0] 4 2 3" xfId="51"/>
    <cellStyle name="쉼표 [0] 4 2 3 2" xfId="100"/>
    <cellStyle name="쉼표 [0] 4 2 4" xfId="65"/>
    <cellStyle name="쉼표 [0] 4 3" xfId="44"/>
    <cellStyle name="쉼표 [0] 4 3 2" xfId="93"/>
    <cellStyle name="쉼표 [0] 4 4" xfId="13"/>
    <cellStyle name="쉼표 [0] 4 4 2" xfId="40"/>
    <cellStyle name="쉼표 [0] 4 4 2 2" xfId="89"/>
    <cellStyle name="쉼표 [0] 4 4 3" xfId="56"/>
    <cellStyle name="쉼표 [0] 4 4 3 2" xfId="105"/>
    <cellStyle name="쉼표 [0] 4 4 4" xfId="70"/>
    <cellStyle name="쉼표 [0] 4 5" xfId="60"/>
    <cellStyle name="쉼표 [0] 4 5 2" xfId="109"/>
    <cellStyle name="쉼표 [0] 4 6" xfId="74"/>
    <cellStyle name="쉼표 [0] 5" xfId="7"/>
    <cellStyle name="쉼표 [0] 5 2" xfId="31"/>
    <cellStyle name="쉼표 [0] 5 2 2" xfId="80"/>
    <cellStyle name="쉼표 [0] 5 3" xfId="37"/>
    <cellStyle name="쉼표 [0] 5 3 2" xfId="86"/>
    <cellStyle name="쉼표 [0] 5 4" xfId="53"/>
    <cellStyle name="쉼표 [0] 5 4 2" xfId="102"/>
    <cellStyle name="쉼표 [0] 5 5" xfId="67"/>
    <cellStyle name="쉼표 [0] 6" xfId="16"/>
    <cellStyle name="쉼표 [0] 6 2" xfId="42"/>
    <cellStyle name="쉼표 [0] 6 2 2" xfId="91"/>
    <cellStyle name="쉼표 [0] 6 3" xfId="58"/>
    <cellStyle name="쉼표 [0] 6 3 2" xfId="107"/>
    <cellStyle name="쉼표 [0] 6 4" xfId="72"/>
    <cellStyle name="쉼표 [0] 7" xfId="25"/>
    <cellStyle name="쉼표 [0] 7 2" xfId="30"/>
    <cellStyle name="쉼표 [0] 7 2 2" xfId="79"/>
    <cellStyle name="쉼표 [0] 7 3" xfId="45"/>
    <cellStyle name="쉼표 [0] 7 3 2" xfId="94"/>
    <cellStyle name="쉼표 [0] 7 4" xfId="61"/>
    <cellStyle name="쉼표 [0] 7 4 2" xfId="110"/>
    <cellStyle name="쉼표 [0] 7 5" xfId="75"/>
    <cellStyle name="쉼표 [0] 8" xfId="27"/>
    <cellStyle name="쉼표 [0] 8 2" xfId="46"/>
    <cellStyle name="쉼표 [0] 8 2 2" xfId="95"/>
    <cellStyle name="쉼표 [0] 8 3" xfId="76"/>
    <cellStyle name="쉼표 [0] 9" xfId="28"/>
    <cellStyle name="쉼표 [0] 9 2" xfId="47"/>
    <cellStyle name="쉼표 [0] 9 2 2" xfId="96"/>
    <cellStyle name="쉼표 [0] 9 3" xfId="77"/>
    <cellStyle name="표준" xfId="0" builtinId="0"/>
    <cellStyle name="표준 2" xfId="5"/>
    <cellStyle name="표준 3" xfId="22"/>
    <cellStyle name="표준 4" xfId="23"/>
    <cellStyle name="표준 5" xfId="24"/>
    <cellStyle name="표준 6" xfId="26"/>
    <cellStyle name="표준_2013 시군별 예산개요(참고서식)-정선군" xfId="10"/>
    <cellStyle name="표준_2013 시군별 예산개요(태백)" xfId="12"/>
  </cellStyles>
  <dxfs count="0"/>
  <tableStyles count="0" defaultTableStyle="TableStyleMedium9" defaultPivotStyle="PivotStyleLight16"/>
  <colors>
    <mruColors>
      <color rgb="FF0000FF"/>
      <color rgb="FFCCFFFF"/>
      <color rgb="FFBFF7F4"/>
      <color rgb="FFBEF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303630363036"/>
          <c:y val="7.179487179487179E-2"/>
          <c:w val="0.8613861386138616"/>
          <c:h val="0.7128205128205145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en-US"/>
                      <a:t>9,145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E-4515-9863-22AFC3F1A98D}"/>
                </c:ext>
              </c:extLst>
            </c:dLbl>
            <c:dLbl>
              <c:idx val="1"/>
              <c:layout>
                <c:manualLayout>
                  <c:x val="4.5395488354653342E-4"/>
                  <c:y val="1.367467528097449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800">
                        <a:latin typeface="돋움" pitchFamily="50" charset="-127"/>
                        <a:ea typeface="돋움" pitchFamily="50" charset="-127"/>
                      </a:rPr>
                      <a:t>9,793</a:t>
                    </a:r>
                  </a:p>
                  <a:p>
                    <a:r>
                      <a:rPr lang="en-US" altLang="en-US" sz="800">
                        <a:latin typeface="돋움" pitchFamily="50" charset="-127"/>
                        <a:ea typeface="돋움" pitchFamily="50" charset="-127"/>
                      </a:rPr>
                      <a:t>(7.1%</a:t>
                    </a:r>
                    <a:r>
                      <a:rPr lang="en-US" altLang="ko-KR" sz="800" b="0" i="0" u="none" strike="noStrike" baseline="0">
                        <a:effectLst/>
                      </a:rPr>
                      <a:t>↑</a:t>
                    </a:r>
                    <a:r>
                      <a:rPr lang="en-US" altLang="ko-KR" sz="800">
                        <a:latin typeface="돋움" pitchFamily="50" charset="-127"/>
                        <a:ea typeface="돋움" pitchFamily="50" charset="-127"/>
                      </a:rPr>
                      <a:t>)</a:t>
                    </a:r>
                    <a:r>
                      <a:rPr lang="en-US" altLang="en-US" sz="800">
                        <a:latin typeface="돋움" pitchFamily="50" charset="-127"/>
                        <a:ea typeface="돋움" pitchFamily="50" charset="-127"/>
                      </a:rPr>
                      <a:t>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BE-4515-9863-22AFC3F1A98D}"/>
                </c:ext>
              </c:extLst>
            </c:dLbl>
            <c:dLbl>
              <c:idx val="2"/>
              <c:layout>
                <c:manualLayout>
                  <c:x val="2.4829298572315445E-3"/>
                  <c:y val="1.367521367521367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800">
                        <a:latin typeface="돋움" pitchFamily="50" charset="-127"/>
                        <a:ea typeface="돋움" pitchFamily="50" charset="-127"/>
                      </a:rPr>
                      <a:t>10,257</a:t>
                    </a:r>
                  </a:p>
                  <a:p>
                    <a:r>
                      <a:rPr lang="en-US" altLang="en-US" sz="800">
                        <a:latin typeface="돋움" pitchFamily="50" charset="-127"/>
                        <a:ea typeface="돋움" pitchFamily="50" charset="-127"/>
                      </a:rPr>
                      <a:t>(4.7</a:t>
                    </a:r>
                    <a:r>
                      <a:rPr lang="en-US" altLang="ko-KR" sz="800" b="0" i="0" u="none" strike="noStrike" baseline="0">
                        <a:effectLst/>
                      </a:rPr>
                      <a:t>%↑) </a:t>
                    </a:r>
                    <a:endParaRPr lang="en-US" altLang="en-US" sz="800">
                      <a:latin typeface="돋움" pitchFamily="50" charset="-127"/>
                      <a:ea typeface="돋움" pitchFamily="50" charset="-127"/>
                    </a:endParaRP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E-4515-9863-22AFC3F1A98D}"/>
                </c:ext>
              </c:extLst>
            </c:dLbl>
            <c:dLbl>
              <c:idx val="3"/>
              <c:layout>
                <c:manualLayout>
                  <c:x val="0"/>
                  <c:y val="2.051282051282051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 11,999</a:t>
                    </a:r>
                  </a:p>
                  <a:p>
                    <a:r>
                      <a:rPr lang="en-US" altLang="en-US"/>
                      <a:t>(17.0</a:t>
                    </a:r>
                    <a:r>
                      <a:rPr lang="en-US" altLang="ko-KR" sz="800" b="0" i="0" u="none" strike="noStrike" baseline="0"/>
                      <a:t>%</a:t>
                    </a:r>
                    <a:r>
                      <a:rPr lang="en-US" altLang="ko-KR" sz="800" b="0" i="0" u="none" strike="noStrike" baseline="0">
                        <a:effectLst/>
                      </a:rPr>
                      <a:t>↑</a:t>
                    </a:r>
                    <a:r>
                      <a:rPr lang="en-US" altLang="ko-KR"/>
                      <a:t>)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BE-4515-9863-22AFC3F1A98D}"/>
                </c:ext>
              </c:extLst>
            </c:dLbl>
            <c:dLbl>
              <c:idx val="4"/>
              <c:layout>
                <c:manualLayout>
                  <c:x val="2.2148394241417496E-3"/>
                  <c:y val="2.0512820512820513E-2"/>
                </c:manualLayout>
              </c:layout>
              <c:tx>
                <c:rich>
                  <a:bodyPr/>
                  <a:lstStyle/>
                  <a:p>
                    <a:r>
                      <a:rPr lang="en-US" altLang="ko-KR"/>
                      <a:t>14,159</a:t>
                    </a:r>
                  </a:p>
                  <a:p>
                    <a:r>
                      <a:rPr lang="en-US" altLang="ko-KR"/>
                      <a:t>(18</a:t>
                    </a:r>
                    <a:r>
                      <a:rPr lang="en-US" altLang="ko-KR" sz="800" b="0" i="0" u="none" strike="noStrike" baseline="0">
                        <a:effectLst/>
                      </a:rPr>
                      <a:t>.0</a:t>
                    </a:r>
                    <a:r>
                      <a:rPr lang="en-US" altLang="ko-KR" sz="800" b="0" i="0" u="none" strike="noStrike" baseline="0"/>
                      <a:t>%</a:t>
                    </a:r>
                    <a:r>
                      <a:rPr lang="en-US" altLang="ko-KR" sz="800" b="0" i="0" u="none" strike="noStrike" baseline="0">
                        <a:effectLst/>
                      </a:rPr>
                      <a:t>↑</a:t>
                    </a:r>
                    <a:r>
                      <a:rPr lang="en-US" altLang="ko-KR"/>
                      <a:t>)</a:t>
                    </a:r>
                    <a:endParaRPr lang="en-US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BE-4515-9863-22AFC3F1A98D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12,166</a:t>
                    </a:r>
                  </a:p>
                  <a:p>
                    <a:r>
                      <a:rPr lang="en-US" altLang="en-US"/>
                      <a:t>(</a:t>
                    </a:r>
                    <a:r>
                      <a:rPr lang="en-US" altLang="ko-KR"/>
                      <a:t>14.1</a:t>
                    </a:r>
                    <a:r>
                      <a:rPr lang="en-US" altLang="ko-KR" sz="800" b="0" i="0" u="none" strike="noStrike" baseline="0"/>
                      <a:t>%</a:t>
                    </a:r>
                    <a:r>
                      <a:rPr lang="en-US" altLang="ko-KR" sz="800" b="0" i="0" u="none" strike="noStrike" baseline="0">
                        <a:effectLst/>
                      </a:rPr>
                      <a:t>↓</a:t>
                    </a:r>
                    <a:r>
                      <a:rPr lang="en-US" altLang="ko-KR"/>
                      <a:t>)</a:t>
                    </a:r>
                    <a:endParaRPr lang="en-US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BE-4515-9863-22AFC3F1A9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>
                    <a:latin typeface="돋움" pitchFamily="50" charset="-127"/>
                    <a:ea typeface="돋움" pitchFamily="50" charset="-127"/>
                    <a:cs typeface="Arial" pitchFamily="34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'회계별합산용(참고용)_시군'!$M$21:$M$26</c:f>
              <c:numCache>
                <c:formatCode>General</c:formatCode>
                <c:ptCount val="6"/>
              </c:numCache>
            </c:numRef>
          </c:cat>
          <c:val>
            <c:numRef>
              <c:f>'회계별합산용(참고용)_시군'!$N$21:$N$26</c:f>
              <c:numCache>
                <c:formatCode>_(* #,##0_);_(* \(#,##0\);_(* "-"_);_(@_)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C3BE-4515-9863-22AFC3F1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99789648"/>
        <c:axId val="499795920"/>
      </c:barChart>
      <c:catAx>
        <c:axId val="49978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499795920"/>
        <c:crosses val="autoZero"/>
        <c:auto val="0"/>
        <c:lblAlgn val="ctr"/>
        <c:lblOffset val="100"/>
        <c:noMultiLvlLbl val="0"/>
      </c:catAx>
      <c:valAx>
        <c:axId val="499795920"/>
        <c:scaling>
          <c:orientation val="minMax"/>
          <c:max val="17000"/>
          <c:min val="8000"/>
        </c:scaling>
        <c:delete val="0"/>
        <c:axPos val="l"/>
        <c:minorGridlines>
          <c:spPr>
            <a:ln w="635" cap="rnd" cmpd="sng">
              <a:prstDash val="sysDash"/>
            </a:ln>
          </c:spPr>
        </c:minorGridlines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900" b="0"/>
            </a:pPr>
            <a:endParaRPr lang="ko-KR"/>
          </a:p>
        </c:txPr>
        <c:crossAx val="499789648"/>
        <c:crosses val="autoZero"/>
        <c:crossBetween val="between"/>
        <c:majorUnit val="2000"/>
        <c:minorUnit val="1000"/>
      </c:valAx>
      <c:spPr>
        <a:gradFill>
          <a:gsLst>
            <a:gs pos="0">
              <a:sysClr val="window" lastClr="FFFFFF"/>
            </a:gs>
            <a:gs pos="100000">
              <a:schemeClr val="accent5">
                <a:lumMod val="20000"/>
                <a:lumOff val="80000"/>
              </a:schemeClr>
            </a:gs>
          </a:gsLst>
          <a:lin ang="5400000" scaled="0"/>
        </a:gra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633663366337"/>
          <c:y val="7.2625698324022381E-2"/>
          <c:w val="0.85808580858085948"/>
          <c:h val="0.70949720670391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'회계별합산용(참고용)_시군'!$N$32</c:f>
              <c:strCache>
                <c:ptCount val="1"/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'회계별합산용(참고용)_시군'!$M$33:$M$38</c:f>
              <c:numCache>
                <c:formatCode>General</c:formatCode>
                <c:ptCount val="6"/>
              </c:numCache>
            </c:numRef>
          </c:cat>
          <c:val>
            <c:numRef>
              <c:f>'회계별합산용(참고용)_시군'!$N$33:$N$38</c:f>
              <c:numCache>
                <c:formatCode>_-* #,##0.0_-;\-* #,##0.0_-;_-* "-"_-;_-@_-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087-4826-8683-F3391780F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06236888"/>
        <c:axId val="506242376"/>
      </c:barChart>
      <c:catAx>
        <c:axId val="50623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506242376"/>
        <c:crosses val="autoZero"/>
        <c:auto val="0"/>
        <c:lblAlgn val="ctr"/>
        <c:lblOffset val="100"/>
        <c:noMultiLvlLbl val="0"/>
      </c:catAx>
      <c:valAx>
        <c:axId val="506242376"/>
        <c:scaling>
          <c:orientation val="minMax"/>
          <c:max val="100"/>
          <c:min val="0"/>
        </c:scaling>
        <c:delete val="0"/>
        <c:axPos val="l"/>
        <c:majorGridlines>
          <c:spPr>
            <a:ln w="1270">
              <a:solidFill>
                <a:sysClr val="windowText" lastClr="000000">
                  <a:tint val="50000"/>
                  <a:shade val="95000"/>
                  <a:satMod val="105000"/>
                </a:sysClr>
              </a:solidFill>
              <a:prstDash val="sysDash"/>
            </a:ln>
          </c:spPr>
        </c:majorGridlines>
        <c:minorGridlines>
          <c:spPr>
            <a:ln w="635" cap="rnd" cmpd="sng">
              <a:prstDash val="sysDash"/>
            </a:ln>
          </c:spPr>
        </c:minorGridlines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506236888"/>
        <c:crosses val="autoZero"/>
        <c:crossBetween val="between"/>
        <c:majorUnit val="20"/>
        <c:minorUnit val="20"/>
      </c:valAx>
      <c:spPr>
        <a:gradFill>
          <a:gsLst>
            <a:gs pos="0">
              <a:sysClr val="window" lastClr="FFFFFF"/>
            </a:gs>
            <a:gs pos="100000">
              <a:schemeClr val="accent5">
                <a:lumMod val="20000"/>
                <a:lumOff val="80000"/>
              </a:schemeClr>
            </a:gs>
          </a:gsLst>
          <a:lin ang="5400000" scaled="0"/>
        </a:gra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303630363036"/>
          <c:y val="7.179487179487179E-2"/>
          <c:w val="0.8613861386138616"/>
          <c:h val="0.712820512820514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2199098646676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6B-4B1D-B783-7943E7779FA0}"/>
                </c:ext>
              </c:extLst>
            </c:dLbl>
            <c:dLbl>
              <c:idx val="1"/>
              <c:layout>
                <c:manualLayout>
                  <c:x val="4.0697877373554657E-17"/>
                  <c:y val="-6.7810981427800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6B-4B1D-B783-7943E7779FA0}"/>
                </c:ext>
              </c:extLst>
            </c:dLbl>
            <c:dLbl>
              <c:idx val="2"/>
              <c:layout>
                <c:manualLayout>
                  <c:x val="0"/>
                  <c:y val="-6.7811515372535908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6B-4B1D-B783-7943E7779FA0}"/>
                </c:ext>
              </c:extLst>
            </c:dLbl>
            <c:dLbl>
              <c:idx val="3"/>
              <c:layout>
                <c:manualLayout>
                  <c:x val="-4.4296788482835808E-3"/>
                  <c:y val="-6.7754223029813584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6B-4B1D-B783-7943E7779FA0}"/>
                </c:ext>
              </c:extLst>
            </c:dLbl>
            <c:dLbl>
              <c:idx val="4"/>
              <c:layout>
                <c:manualLayout>
                  <c:x val="-2.2199098646676525E-3"/>
                  <c:y val="-5.42487851422401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6B-4B1D-B783-7943E7779FA0}"/>
                </c:ext>
              </c:extLst>
            </c:dLbl>
            <c:dLbl>
              <c:idx val="5"/>
              <c:layout>
                <c:manualLayout>
                  <c:x val="-2.2199098646676525E-3"/>
                  <c:y val="-6.1029883285020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6B-4B1D-B783-7943E7779FA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정선1!$M$21:$M$26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정선1!$N$21:$N$26</c:f>
              <c:numCache>
                <c:formatCode>_(* #,##0_);_(* \(#,##0\);_(* "-"_);_(@_)</c:formatCode>
                <c:ptCount val="6"/>
                <c:pt idx="0">
                  <c:v>4981</c:v>
                </c:pt>
                <c:pt idx="1">
                  <c:v>5459</c:v>
                </c:pt>
                <c:pt idx="2">
                  <c:v>5486</c:v>
                </c:pt>
                <c:pt idx="3">
                  <c:v>5721</c:v>
                </c:pt>
                <c:pt idx="4">
                  <c:v>5185</c:v>
                </c:pt>
                <c:pt idx="5">
                  <c:v>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6B-4B1D-B783-7943E7779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564061224"/>
        <c:axId val="564058872"/>
      </c:barChart>
      <c:catAx>
        <c:axId val="56406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564058872"/>
        <c:crosses val="autoZero"/>
        <c:auto val="0"/>
        <c:lblAlgn val="ctr"/>
        <c:lblOffset val="100"/>
        <c:noMultiLvlLbl val="0"/>
      </c:catAx>
      <c:valAx>
        <c:axId val="564058872"/>
        <c:scaling>
          <c:orientation val="minMax"/>
          <c:max val="10000"/>
          <c:min val="0"/>
        </c:scaling>
        <c:delete val="0"/>
        <c:axPos val="l"/>
        <c:minorGridlines>
          <c:spPr>
            <a:ln w="635" cap="rnd" cmpd="sng">
              <a:prstDash val="sysDash"/>
            </a:ln>
          </c:spPr>
        </c:min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564061224"/>
        <c:crosses val="autoZero"/>
        <c:crossBetween val="between"/>
        <c:majorUnit val="2000"/>
        <c:minorUnit val="2000"/>
      </c:valAx>
      <c:spPr>
        <a:gradFill>
          <a:gsLst>
            <a:gs pos="0">
              <a:sysClr val="window" lastClr="FFFFFF"/>
            </a:gs>
            <a:gs pos="100000">
              <a:schemeClr val="accent5">
                <a:lumMod val="20000"/>
                <a:lumOff val="80000"/>
              </a:schemeClr>
            </a:gs>
          </a:gsLst>
          <a:lin ang="5400000" scaled="0"/>
        </a:gra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633663366337"/>
          <c:y val="7.2625698324022381E-2"/>
          <c:w val="0.85808580858085914"/>
          <c:h val="0.70949720670391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정선1!$N$31</c:f>
              <c:strCache>
                <c:ptCount val="1"/>
                <c:pt idx="0">
                  <c:v>예산액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정선1!$M$32:$M$37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정선1!$N$32:$N$37</c:f>
              <c:numCache>
                <c:formatCode>General</c:formatCode>
                <c:ptCount val="6"/>
                <c:pt idx="0">
                  <c:v>23.7</c:v>
                </c:pt>
                <c:pt idx="1">
                  <c:v>22.4</c:v>
                </c:pt>
                <c:pt idx="2">
                  <c:v>21.5</c:v>
                </c:pt>
                <c:pt idx="3">
                  <c:v>16.2</c:v>
                </c:pt>
                <c:pt idx="4">
                  <c:v>13.2</c:v>
                </c:pt>
                <c:pt idx="5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E-4DD7-A3F5-991CA1FB51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564062008"/>
        <c:axId val="564062400"/>
      </c:barChart>
      <c:catAx>
        <c:axId val="56406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564062400"/>
        <c:crosses val="autoZero"/>
        <c:auto val="0"/>
        <c:lblAlgn val="ctr"/>
        <c:lblOffset val="100"/>
        <c:noMultiLvlLbl val="0"/>
      </c:catAx>
      <c:valAx>
        <c:axId val="564062400"/>
        <c:scaling>
          <c:orientation val="minMax"/>
          <c:max val="100"/>
          <c:min val="0"/>
        </c:scaling>
        <c:delete val="0"/>
        <c:axPos val="l"/>
        <c:majorGridlines>
          <c:spPr>
            <a:ln w="1270">
              <a:solidFill>
                <a:sysClr val="windowText" lastClr="000000">
                  <a:tint val="50000"/>
                  <a:shade val="95000"/>
                  <a:satMod val="105000"/>
                </a:sysClr>
              </a:solidFill>
              <a:prstDash val="sysDash"/>
            </a:ln>
          </c:spPr>
        </c:majorGridlines>
        <c:minorGridlines>
          <c:spPr>
            <a:ln w="635" cap="rnd" cmpd="sng">
              <a:prstDash val="sysDash"/>
            </a:ln>
          </c:spPr>
        </c:min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564062008"/>
        <c:crosses val="autoZero"/>
        <c:crossBetween val="between"/>
        <c:majorUnit val="20"/>
        <c:minorUnit val="20"/>
      </c:valAx>
      <c:spPr>
        <a:gradFill>
          <a:gsLst>
            <a:gs pos="0">
              <a:sysClr val="window" lastClr="FFFFFF"/>
            </a:gs>
            <a:gs pos="100000">
              <a:schemeClr val="accent5">
                <a:lumMod val="20000"/>
                <a:lumOff val="80000"/>
              </a:schemeClr>
            </a:gs>
          </a:gsLst>
          <a:lin ang="5400000" scaled="0"/>
        </a:gra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36303630363036"/>
          <c:y val="7.179487179487179E-2"/>
          <c:w val="0.8613861386138616"/>
          <c:h val="0.71282051282051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정선1!$N$20</c:f>
              <c:strCache>
                <c:ptCount val="1"/>
                <c:pt idx="0">
                  <c:v>예산액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199449121577887E-3"/>
                  <c:y val="-5.588822355289421E-2"/>
                </c:manualLayout>
              </c:layout>
              <c:tx>
                <c:rich>
                  <a:bodyPr/>
                  <a:lstStyle/>
                  <a:p>
                    <a:r>
                      <a:rPr lang="en-US" altLang="ko-KR"/>
                      <a:t>4,981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5E-4ECD-804E-7BC5613EBB96}"/>
                </c:ext>
              </c:extLst>
            </c:dLbl>
            <c:dLbl>
              <c:idx val="1"/>
              <c:layout>
                <c:manualLayout>
                  <c:x val="4.0697877373554657E-17"/>
                  <c:y val="-6.7810981427800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5E-4ECD-804E-7BC5613EBB96}"/>
                </c:ext>
              </c:extLst>
            </c:dLbl>
            <c:dLbl>
              <c:idx val="2"/>
              <c:layout>
                <c:manualLayout>
                  <c:x val="0"/>
                  <c:y val="-6.7811515372535908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5E-4ECD-804E-7BC5613EBB96}"/>
                </c:ext>
              </c:extLst>
            </c:dLbl>
            <c:dLbl>
              <c:idx val="3"/>
              <c:layout>
                <c:manualLayout>
                  <c:x val="-4.4296788482835808E-3"/>
                  <c:y val="-6.7754223029813584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5E-4ECD-804E-7BC5613EBB96}"/>
                </c:ext>
              </c:extLst>
            </c:dLbl>
            <c:dLbl>
              <c:idx val="4"/>
              <c:layout>
                <c:manualLayout>
                  <c:x val="-2.2199449121578091E-3"/>
                  <c:y val="-0.11013689157118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5E-4ECD-804E-7BC5613EBB96}"/>
                </c:ext>
              </c:extLst>
            </c:dLbl>
            <c:dLbl>
              <c:idx val="5"/>
              <c:layout>
                <c:manualLayout>
                  <c:x val="-2.2199098646676525E-3"/>
                  <c:y val="-6.1029883285020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5E-4ECD-804E-7BC5613EBB96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정선1!$M$21:$M$26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정선1!$N$21:$N$26</c:f>
              <c:numCache>
                <c:formatCode>_(* #,##0_);_(* \(#,##0\);_(* "-"_);_(@_)</c:formatCode>
                <c:ptCount val="6"/>
                <c:pt idx="0">
                  <c:v>4981</c:v>
                </c:pt>
                <c:pt idx="1">
                  <c:v>5459</c:v>
                </c:pt>
                <c:pt idx="2">
                  <c:v>5486</c:v>
                </c:pt>
                <c:pt idx="3">
                  <c:v>5721</c:v>
                </c:pt>
                <c:pt idx="4">
                  <c:v>5185</c:v>
                </c:pt>
                <c:pt idx="5">
                  <c:v>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E-4ECD-804E-7BC5613EBB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64309248"/>
        <c:axId val="164335616"/>
      </c:barChart>
      <c:catAx>
        <c:axId val="1643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164335616"/>
        <c:crosses val="autoZero"/>
        <c:auto val="0"/>
        <c:lblAlgn val="ctr"/>
        <c:lblOffset val="100"/>
        <c:noMultiLvlLbl val="0"/>
      </c:catAx>
      <c:valAx>
        <c:axId val="164335616"/>
        <c:scaling>
          <c:orientation val="minMax"/>
          <c:max val="10000"/>
          <c:min val="0"/>
        </c:scaling>
        <c:delete val="0"/>
        <c:axPos val="l"/>
        <c:minorGridlines>
          <c:spPr>
            <a:ln w="635" cap="rnd" cmpd="sng">
              <a:prstDash val="sysDash"/>
            </a:ln>
          </c:spPr>
        </c:min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164309248"/>
        <c:crosses val="autoZero"/>
        <c:crossBetween val="between"/>
        <c:majorUnit val="2000"/>
        <c:minorUnit val="2000"/>
      </c:valAx>
      <c:spPr>
        <a:gradFill>
          <a:gsLst>
            <a:gs pos="0">
              <a:sysClr val="window" lastClr="FFFFFF"/>
            </a:gs>
            <a:gs pos="100000">
              <a:schemeClr val="accent5">
                <a:lumMod val="20000"/>
                <a:lumOff val="80000"/>
              </a:schemeClr>
            </a:gs>
          </a:gsLst>
          <a:lin ang="5400000" scaled="0"/>
        </a:gra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633663366337"/>
          <c:y val="7.2625698324022381E-2"/>
          <c:w val="0.85808580858085914"/>
          <c:h val="0.70949720670391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정선1!$N$31</c:f>
              <c:strCache>
                <c:ptCount val="1"/>
                <c:pt idx="0">
                  <c:v>예산액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정선1!$M$32:$M$37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정선1!$N$32:$N$37</c:f>
              <c:numCache>
                <c:formatCode>General</c:formatCode>
                <c:ptCount val="6"/>
                <c:pt idx="0">
                  <c:v>23.7</c:v>
                </c:pt>
                <c:pt idx="1">
                  <c:v>22.4</c:v>
                </c:pt>
                <c:pt idx="2">
                  <c:v>21.5</c:v>
                </c:pt>
                <c:pt idx="3">
                  <c:v>16.2</c:v>
                </c:pt>
                <c:pt idx="4">
                  <c:v>13.2</c:v>
                </c:pt>
                <c:pt idx="5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9-4EB7-B459-3B744A6CAE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64361344"/>
        <c:axId val="164528128"/>
      </c:barChart>
      <c:catAx>
        <c:axId val="1643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164528128"/>
        <c:crosses val="autoZero"/>
        <c:auto val="0"/>
        <c:lblAlgn val="ctr"/>
        <c:lblOffset val="100"/>
        <c:noMultiLvlLbl val="0"/>
      </c:catAx>
      <c:valAx>
        <c:axId val="164528128"/>
        <c:scaling>
          <c:orientation val="minMax"/>
          <c:max val="100"/>
          <c:min val="0"/>
        </c:scaling>
        <c:delete val="0"/>
        <c:axPos val="l"/>
        <c:majorGridlines>
          <c:spPr>
            <a:ln w="1270">
              <a:solidFill>
                <a:sysClr val="windowText" lastClr="000000">
                  <a:tint val="50000"/>
                  <a:shade val="95000"/>
                  <a:satMod val="105000"/>
                </a:sysClr>
              </a:solidFill>
              <a:prstDash val="sysDash"/>
            </a:ln>
          </c:spPr>
        </c:majorGridlines>
        <c:minorGridlines>
          <c:spPr>
            <a:ln w="635" cap="rnd" cmpd="sng">
              <a:prstDash val="sysDash"/>
            </a:ln>
          </c:spPr>
        </c:min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ko-KR"/>
          </a:p>
        </c:txPr>
        <c:crossAx val="164361344"/>
        <c:crosses val="autoZero"/>
        <c:crossBetween val="between"/>
        <c:majorUnit val="20"/>
        <c:minorUnit val="20"/>
      </c:valAx>
      <c:spPr>
        <a:gradFill>
          <a:gsLst>
            <a:gs pos="0">
              <a:sysClr val="window" lastClr="FFFFFF"/>
            </a:gs>
            <a:gs pos="100000">
              <a:schemeClr val="accent5">
                <a:lumMod val="20000"/>
                <a:lumOff val="80000"/>
              </a:schemeClr>
            </a:gs>
          </a:gsLst>
          <a:lin ang="5400000" scaled="0"/>
        </a:gra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18</xdr:row>
      <xdr:rowOff>171450</xdr:rowOff>
    </xdr:from>
    <xdr:to>
      <xdr:col>12</xdr:col>
      <xdr:colOff>0</xdr:colOff>
      <xdr:row>26</xdr:row>
      <xdr:rowOff>85725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17</xdr:row>
      <xdr:rowOff>219076</xdr:rowOff>
    </xdr:from>
    <xdr:to>
      <xdr:col>12</xdr:col>
      <xdr:colOff>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4924425" y="4114801"/>
          <a:ext cx="10953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억원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1</xdr:col>
      <xdr:colOff>619125</xdr:colOff>
      <xdr:row>25</xdr:row>
      <xdr:rowOff>200026</xdr:rowOff>
    </xdr:from>
    <xdr:to>
      <xdr:col>10</xdr:col>
      <xdr:colOff>76200</xdr:colOff>
      <xdr:row>26</xdr:row>
      <xdr:rowOff>190500</xdr:rowOff>
    </xdr:to>
    <xdr:sp macro="" textlink="">
      <xdr:nvSpPr>
        <xdr:cNvPr id="4" name="TextBox 3"/>
        <xdr:cNvSpPr txBox="1"/>
      </xdr:nvSpPr>
      <xdr:spPr>
        <a:xfrm>
          <a:off x="514350" y="6057901"/>
          <a:ext cx="455295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altLang="ko-KR" sz="900">
              <a:latin typeface="돋움" pitchFamily="50" charset="-127"/>
              <a:ea typeface="돋움" pitchFamily="50" charset="-127"/>
            </a:rPr>
            <a:t>※ 2014</a:t>
          </a:r>
          <a:r>
            <a:rPr lang="en-US" altLang="ko-KR" sz="900" baseline="0">
              <a:latin typeface="돋움" pitchFamily="50" charset="-127"/>
              <a:ea typeface="돋움" pitchFamily="50" charset="-127"/>
            </a:rPr>
            <a:t>~2018</a:t>
          </a:r>
          <a:r>
            <a:rPr lang="ko-KR" altLang="en-US" sz="900" baseline="0">
              <a:latin typeface="돋움" pitchFamily="50" charset="-127"/>
              <a:ea typeface="돋움" pitchFamily="50" charset="-127"/>
            </a:rPr>
            <a:t>년은 최종예산 기준임 </a:t>
          </a:r>
          <a:r>
            <a:rPr lang="en-US" altLang="ko-KR" sz="900" baseline="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900" baseline="0">
              <a:latin typeface="돋움" pitchFamily="50" charset="-127"/>
              <a:ea typeface="돋움" pitchFamily="50" charset="-127"/>
            </a:rPr>
            <a:t>전년대비 증감률</a:t>
          </a:r>
          <a:r>
            <a:rPr lang="en-US" altLang="ko-KR" sz="900" baseline="0">
              <a:latin typeface="돋움" pitchFamily="50" charset="-127"/>
              <a:ea typeface="돋움" pitchFamily="50" charset="-127"/>
            </a:rPr>
            <a:t>)</a:t>
          </a:r>
          <a:endParaRPr lang="ko-KR" altLang="en-US" sz="9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1</xdr:col>
      <xdr:colOff>47625</xdr:colOff>
      <xdr:row>30</xdr:row>
      <xdr:rowOff>0</xdr:rowOff>
    </xdr:from>
    <xdr:to>
      <xdr:col>12</xdr:col>
      <xdr:colOff>0</xdr:colOff>
      <xdr:row>38</xdr:row>
      <xdr:rowOff>28575</xdr:rowOff>
    </xdr:to>
    <xdr:graphicFrame macro="">
      <xdr:nvGraphicFramePr>
        <xdr:cNvPr id="5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28</xdr:row>
      <xdr:rowOff>171450</xdr:rowOff>
    </xdr:from>
    <xdr:to>
      <xdr:col>11</xdr:col>
      <xdr:colOff>447675</xdr:colOff>
      <xdr:row>30</xdr:row>
      <xdr:rowOff>66674</xdr:rowOff>
    </xdr:to>
    <xdr:sp macro="" textlink="">
      <xdr:nvSpPr>
        <xdr:cNvPr id="6" name="TextBox 5"/>
        <xdr:cNvSpPr txBox="1"/>
      </xdr:nvSpPr>
      <xdr:spPr>
        <a:xfrm>
          <a:off x="4857750" y="6657975"/>
          <a:ext cx="10953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%)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17</xdr:row>
      <xdr:rowOff>219076</xdr:rowOff>
    </xdr:from>
    <xdr:to>
      <xdr:col>12</xdr:col>
      <xdr:colOff>0</xdr:colOff>
      <xdr:row>18</xdr:row>
      <xdr:rowOff>190500</xdr:rowOff>
    </xdr:to>
    <xdr:sp macro="" textlink="">
      <xdr:nvSpPr>
        <xdr:cNvPr id="2" name="TextBox 1"/>
        <xdr:cNvSpPr txBox="1"/>
      </xdr:nvSpPr>
      <xdr:spPr>
        <a:xfrm>
          <a:off x="4924425" y="3905251"/>
          <a:ext cx="1143000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억원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1</xdr:col>
      <xdr:colOff>47625</xdr:colOff>
      <xdr:row>18</xdr:row>
      <xdr:rowOff>171450</xdr:rowOff>
    </xdr:from>
    <xdr:to>
      <xdr:col>12</xdr:col>
      <xdr:colOff>0</xdr:colOff>
      <xdr:row>26</xdr:row>
      <xdr:rowOff>85725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17</xdr:row>
      <xdr:rowOff>219076</xdr:rowOff>
    </xdr:from>
    <xdr:to>
      <xdr:col>12</xdr:col>
      <xdr:colOff>0</xdr:colOff>
      <xdr:row>18</xdr:row>
      <xdr:rowOff>190500</xdr:rowOff>
    </xdr:to>
    <xdr:sp macro="" textlink="">
      <xdr:nvSpPr>
        <xdr:cNvPr id="4" name="TextBox 3"/>
        <xdr:cNvSpPr txBox="1"/>
      </xdr:nvSpPr>
      <xdr:spPr>
        <a:xfrm>
          <a:off x="4924425" y="3905251"/>
          <a:ext cx="1143000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억원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1</xdr:col>
      <xdr:colOff>47625</xdr:colOff>
      <xdr:row>30</xdr:row>
      <xdr:rowOff>0</xdr:rowOff>
    </xdr:from>
    <xdr:to>
      <xdr:col>12</xdr:col>
      <xdr:colOff>0</xdr:colOff>
      <xdr:row>38</xdr:row>
      <xdr:rowOff>28575</xdr:rowOff>
    </xdr:to>
    <xdr:graphicFrame macro="">
      <xdr:nvGraphicFramePr>
        <xdr:cNvPr id="5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348283</xdr:colOff>
      <xdr:row>29</xdr:row>
      <xdr:rowOff>0</xdr:rowOff>
    </xdr:from>
    <xdr:to>
      <xdr:col>11</xdr:col>
      <xdr:colOff>532571</xdr:colOff>
      <xdr:row>30</xdr:row>
      <xdr:rowOff>100633</xdr:rowOff>
    </xdr:to>
    <xdr:sp macro="" textlink="">
      <xdr:nvSpPr>
        <xdr:cNvPr id="6" name="TextBox 5"/>
        <xdr:cNvSpPr txBox="1"/>
      </xdr:nvSpPr>
      <xdr:spPr>
        <a:xfrm>
          <a:off x="4939333" y="6210300"/>
          <a:ext cx="1117738" cy="310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%)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9</xdr:col>
      <xdr:colOff>333375</xdr:colOff>
      <xdr:row>17</xdr:row>
      <xdr:rowOff>219076</xdr:rowOff>
    </xdr:from>
    <xdr:to>
      <xdr:col>12</xdr:col>
      <xdr:colOff>0</xdr:colOff>
      <xdr:row>18</xdr:row>
      <xdr:rowOff>190500</xdr:rowOff>
    </xdr:to>
    <xdr:sp macro="" textlink="">
      <xdr:nvSpPr>
        <xdr:cNvPr id="7" name="TextBox 6"/>
        <xdr:cNvSpPr txBox="1"/>
      </xdr:nvSpPr>
      <xdr:spPr>
        <a:xfrm>
          <a:off x="4924425" y="3905251"/>
          <a:ext cx="1143000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억원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1</xdr:col>
      <xdr:colOff>47625</xdr:colOff>
      <xdr:row>18</xdr:row>
      <xdr:rowOff>171450</xdr:rowOff>
    </xdr:from>
    <xdr:to>
      <xdr:col>12</xdr:col>
      <xdr:colOff>0</xdr:colOff>
      <xdr:row>26</xdr:row>
      <xdr:rowOff>85725</xdr:rowOff>
    </xdr:to>
    <xdr:graphicFrame macro="">
      <xdr:nvGraphicFramePr>
        <xdr:cNvPr id="8" name="차트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333375</xdr:colOff>
      <xdr:row>17</xdr:row>
      <xdr:rowOff>219076</xdr:rowOff>
    </xdr:from>
    <xdr:to>
      <xdr:col>12</xdr:col>
      <xdr:colOff>0</xdr:colOff>
      <xdr:row>18</xdr:row>
      <xdr:rowOff>190500</xdr:rowOff>
    </xdr:to>
    <xdr:sp macro="" textlink="">
      <xdr:nvSpPr>
        <xdr:cNvPr id="9" name="TextBox 8"/>
        <xdr:cNvSpPr txBox="1"/>
      </xdr:nvSpPr>
      <xdr:spPr>
        <a:xfrm>
          <a:off x="4924425" y="3905251"/>
          <a:ext cx="1143000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억원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3</xdr:col>
      <xdr:colOff>257175</xdr:colOff>
      <xdr:row>26</xdr:row>
      <xdr:rowOff>1</xdr:rowOff>
    </xdr:from>
    <xdr:to>
      <xdr:col>10</xdr:col>
      <xdr:colOff>476250</xdr:colOff>
      <xdr:row>26</xdr:row>
      <xdr:rowOff>200025</xdr:rowOff>
    </xdr:to>
    <xdr:sp macro="" textlink="">
      <xdr:nvSpPr>
        <xdr:cNvPr id="10" name="TextBox 9"/>
        <xdr:cNvSpPr txBox="1"/>
      </xdr:nvSpPr>
      <xdr:spPr>
        <a:xfrm>
          <a:off x="914400" y="5581651"/>
          <a:ext cx="45434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altLang="ko-KR" sz="900">
              <a:latin typeface="돋움" pitchFamily="50" charset="-127"/>
              <a:ea typeface="돋움" pitchFamily="50" charset="-127"/>
            </a:rPr>
            <a:t>※ 2018</a:t>
          </a:r>
          <a:r>
            <a:rPr lang="en-US" altLang="ko-KR" sz="900" baseline="0">
              <a:latin typeface="돋움" pitchFamily="50" charset="-127"/>
              <a:ea typeface="돋움" pitchFamily="50" charset="-127"/>
            </a:rPr>
            <a:t>~2022</a:t>
          </a:r>
          <a:r>
            <a:rPr lang="ko-KR" altLang="en-US" sz="900" baseline="0">
              <a:latin typeface="돋움" pitchFamily="50" charset="-127"/>
              <a:ea typeface="돋움" pitchFamily="50" charset="-127"/>
            </a:rPr>
            <a:t>년 은 최종예산 기준임 </a:t>
          </a:r>
          <a:r>
            <a:rPr lang="en-US" altLang="ko-KR" sz="900" baseline="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900" baseline="0">
              <a:latin typeface="돋움" pitchFamily="50" charset="-127"/>
              <a:ea typeface="돋움" pitchFamily="50" charset="-127"/>
            </a:rPr>
            <a:t>전년대비 증감률</a:t>
          </a:r>
          <a:r>
            <a:rPr lang="en-US" altLang="ko-KR" sz="900" baseline="0">
              <a:latin typeface="돋움" pitchFamily="50" charset="-127"/>
              <a:ea typeface="돋움" pitchFamily="50" charset="-127"/>
            </a:rPr>
            <a:t>)</a:t>
          </a:r>
          <a:endParaRPr lang="ko-KR" altLang="en-US" sz="900">
            <a:latin typeface="돋움" pitchFamily="50" charset="-127"/>
            <a:ea typeface="돋움" pitchFamily="50" charset="-127"/>
          </a:endParaRPr>
        </a:p>
      </xdr:txBody>
    </xdr:sp>
    <xdr:clientData/>
  </xdr:twoCellAnchor>
  <xdr:twoCellAnchor>
    <xdr:from>
      <xdr:col>1</xdr:col>
      <xdr:colOff>47625</xdr:colOff>
      <xdr:row>30</xdr:row>
      <xdr:rowOff>0</xdr:rowOff>
    </xdr:from>
    <xdr:to>
      <xdr:col>12</xdr:col>
      <xdr:colOff>0</xdr:colOff>
      <xdr:row>38</xdr:row>
      <xdr:rowOff>28575</xdr:rowOff>
    </xdr:to>
    <xdr:graphicFrame macro="">
      <xdr:nvGraphicFramePr>
        <xdr:cNvPr id="11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348283</xdr:colOff>
      <xdr:row>29</xdr:row>
      <xdr:rowOff>0</xdr:rowOff>
    </xdr:from>
    <xdr:to>
      <xdr:col>11</xdr:col>
      <xdr:colOff>532571</xdr:colOff>
      <xdr:row>30</xdr:row>
      <xdr:rowOff>100633</xdr:rowOff>
    </xdr:to>
    <xdr:sp macro="" textlink="">
      <xdr:nvSpPr>
        <xdr:cNvPr id="12" name="TextBox 11"/>
        <xdr:cNvSpPr txBox="1"/>
      </xdr:nvSpPr>
      <xdr:spPr>
        <a:xfrm>
          <a:off x="4939333" y="6210300"/>
          <a:ext cx="1117738" cy="310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altLang="ko-KR" sz="800">
              <a:latin typeface="돋움" pitchFamily="50" charset="-127"/>
              <a:ea typeface="돋움" pitchFamily="50" charset="-127"/>
            </a:rPr>
            <a:t>(</a:t>
          </a:r>
          <a:r>
            <a:rPr lang="ko-KR" altLang="en-US" sz="800">
              <a:latin typeface="돋움" pitchFamily="50" charset="-127"/>
              <a:ea typeface="돋움" pitchFamily="50" charset="-127"/>
            </a:rPr>
            <a:t>단위 </a:t>
          </a:r>
          <a:r>
            <a:rPr lang="en-US" altLang="ko-KR" sz="800">
              <a:latin typeface="돋움" pitchFamily="50" charset="-127"/>
              <a:ea typeface="돋움" pitchFamily="50" charset="-127"/>
            </a:rPr>
            <a:t>: %)</a:t>
          </a:r>
          <a:endParaRPr lang="ko-KR" altLang="en-US" sz="800">
            <a:latin typeface="돋움" pitchFamily="50" charset="-127"/>
            <a:ea typeface="돋움" pitchFamily="50" charset="-127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0.72494</cdr:x>
      <cdr:y>0.29662</cdr:y>
    </cdr:from>
    <cdr:to>
      <cdr:x>0.80923</cdr:x>
      <cdr:y>0.39389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56831" y="550941"/>
          <a:ext cx="483323" cy="180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ko-KR" sz="800"/>
            <a:t>(0.5%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0.29288</cdr:x>
      <cdr:y>0.33842</cdr:y>
    </cdr:from>
    <cdr:to>
      <cdr:x>0.37716</cdr:x>
      <cdr:y>0.43568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79366" y="628576"/>
          <a:ext cx="483266" cy="180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(10.9%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0.44395</cdr:x>
      <cdr:y>0.31883</cdr:y>
    </cdr:from>
    <cdr:to>
      <cdr:x>0.52823</cdr:x>
      <cdr:y>0.4161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45628" y="592190"/>
          <a:ext cx="483266" cy="180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(3.9%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0.58257</cdr:x>
      <cdr:y>0.29002</cdr:y>
    </cdr:from>
    <cdr:to>
      <cdr:x>0.66685</cdr:x>
      <cdr:y>0.38728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40463" y="538679"/>
          <a:ext cx="483266" cy="18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(9.6%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0.86655</cdr:x>
      <cdr:y>0.34155</cdr:y>
    </cdr:from>
    <cdr:to>
      <cdr:x>0.95083</cdr:x>
      <cdr:y>0.43882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68828" y="634381"/>
          <a:ext cx="483266" cy="180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(12.9%</a:t>
          </a:r>
          <a:r>
            <a:rPr lang="ko-KR" altLang="en-US" sz="800"/>
            <a:t>↓</a:t>
          </a:r>
          <a:r>
            <a:rPr lang="en-US" altLang="ko-KR" sz="800"/>
            <a:t>)</a:t>
          </a:r>
          <a:endParaRPr lang="ko-KR" altLang="en-US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0.73317</cdr:x>
      <cdr:y>0.26069</cdr:y>
    </cdr:from>
    <cdr:to>
      <cdr:x>0.81746</cdr:x>
      <cdr:y>0.35796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965" y="414677"/>
          <a:ext cx="487338" cy="154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ko-KR" sz="800"/>
            <a:t>(</a:t>
          </a:r>
          <a:r>
            <a:rPr lang="en-US" altLang="ko-KR" sz="800">
              <a:effectLst/>
              <a:latin typeface="+mn-lt"/>
              <a:ea typeface="+mn-ea"/>
              <a:cs typeface="+mn-cs"/>
            </a:rPr>
            <a:t>9.4%</a:t>
          </a:r>
          <a:r>
            <a:rPr lang="ko-KR" altLang="ko-KR" sz="800">
              <a:effectLst/>
              <a:latin typeface="+mn-lt"/>
              <a:ea typeface="+mn-ea"/>
              <a:cs typeface="+mn-cs"/>
            </a:rPr>
            <a:t>↓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0.30111</cdr:x>
      <cdr:y>0.27256</cdr:y>
    </cdr:from>
    <cdr:to>
      <cdr:x>0.38539</cdr:x>
      <cdr:y>0.36982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40935" y="433548"/>
          <a:ext cx="487279" cy="154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(9.6%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0.44395</cdr:x>
      <cdr:y>0.26946</cdr:y>
    </cdr:from>
    <cdr:to>
      <cdr:x>0.52389</cdr:x>
      <cdr:y>0.4161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66775" y="428625"/>
          <a:ext cx="462175" cy="233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(0.5%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0.58916</cdr:x>
      <cdr:y>0.26008</cdr:y>
    </cdr:from>
    <cdr:to>
      <cdr:x>0.67344</cdr:x>
      <cdr:y>0.35734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06330" y="413703"/>
          <a:ext cx="487280" cy="154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(4.3%</a:t>
          </a:r>
          <a:r>
            <a:rPr lang="ko-KR" altLang="en-US" sz="800"/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  <cdr:relSizeAnchor xmlns:cdr="http://schemas.openxmlformats.org/drawingml/2006/chartDrawing">
    <cdr:from>
      <cdr:x>0.87478</cdr:x>
      <cdr:y>0.2697</cdr:y>
    </cdr:from>
    <cdr:to>
      <cdr:x>0.95906</cdr:x>
      <cdr:y>0.36697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57708" y="429002"/>
          <a:ext cx="487280" cy="154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ko-KR" sz="800"/>
            <a:t>(4.2%</a:t>
          </a:r>
          <a:r>
            <a:rPr lang="ko-KR" altLang="ko-KR" sz="800">
              <a:effectLst/>
              <a:latin typeface="+mn-lt"/>
              <a:ea typeface="+mn-ea"/>
              <a:cs typeface="+mn-cs"/>
            </a:rPr>
            <a:t>↑</a:t>
          </a:r>
          <a:r>
            <a:rPr lang="en-US" altLang="ko-KR" sz="800"/>
            <a:t>)</a:t>
          </a:r>
          <a:endParaRPr lang="ko-KR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1"/>
  <sheetViews>
    <sheetView view="pageBreakPreview" zoomScaleNormal="100" zoomScaleSheetLayoutView="100" workbookViewId="0">
      <selection activeCell="I16" sqref="I16"/>
    </sheetView>
  </sheetViews>
  <sheetFormatPr defaultRowHeight="16.5"/>
  <cols>
    <col min="1" max="1" width="3.125" style="188" customWidth="1"/>
    <col min="2" max="2" width="3.625" style="188" customWidth="1"/>
    <col min="3" max="3" width="1.875" style="188" customWidth="1"/>
    <col min="4" max="4" width="14" style="188" customWidth="1"/>
    <col min="5" max="5" width="9.25" style="188" customWidth="1"/>
    <col min="6" max="6" width="5.125" style="188" customWidth="1"/>
    <col min="7" max="7" width="9.25" style="188" customWidth="1"/>
    <col min="8" max="8" width="4.75" style="188" customWidth="1"/>
    <col min="9" max="9" width="9.25" style="188" customWidth="1"/>
    <col min="10" max="10" width="5.25" style="188" customWidth="1"/>
    <col min="11" max="12" width="6.75" style="188" customWidth="1"/>
    <col min="13" max="13" width="7.875" style="24" customWidth="1"/>
    <col min="14" max="14" width="11.125" style="24" customWidth="1"/>
    <col min="15" max="18" width="7.875" style="188" customWidth="1"/>
    <col min="19" max="256" width="9" style="188"/>
    <col min="257" max="257" width="3.125" style="188" customWidth="1"/>
    <col min="258" max="258" width="3.625" style="188" customWidth="1"/>
    <col min="259" max="259" width="1.875" style="188" customWidth="1"/>
    <col min="260" max="260" width="14" style="188" customWidth="1"/>
    <col min="261" max="261" width="9.25" style="188" customWidth="1"/>
    <col min="262" max="262" width="5.125" style="188" customWidth="1"/>
    <col min="263" max="263" width="9.25" style="188" customWidth="1"/>
    <col min="264" max="264" width="4.75" style="188" customWidth="1"/>
    <col min="265" max="265" width="9.25" style="188" customWidth="1"/>
    <col min="266" max="266" width="5.25" style="188" customWidth="1"/>
    <col min="267" max="268" width="6.75" style="188" customWidth="1"/>
    <col min="269" max="274" width="7.875" style="188" customWidth="1"/>
    <col min="275" max="512" width="9" style="188"/>
    <col min="513" max="513" width="3.125" style="188" customWidth="1"/>
    <col min="514" max="514" width="3.625" style="188" customWidth="1"/>
    <col min="515" max="515" width="1.875" style="188" customWidth="1"/>
    <col min="516" max="516" width="14" style="188" customWidth="1"/>
    <col min="517" max="517" width="9.25" style="188" customWidth="1"/>
    <col min="518" max="518" width="5.125" style="188" customWidth="1"/>
    <col min="519" max="519" width="9.25" style="188" customWidth="1"/>
    <col min="520" max="520" width="4.75" style="188" customWidth="1"/>
    <col min="521" max="521" width="9.25" style="188" customWidth="1"/>
    <col min="522" max="522" width="5.25" style="188" customWidth="1"/>
    <col min="523" max="524" width="6.75" style="188" customWidth="1"/>
    <col min="525" max="530" width="7.875" style="188" customWidth="1"/>
    <col min="531" max="768" width="9" style="188"/>
    <col min="769" max="769" width="3.125" style="188" customWidth="1"/>
    <col min="770" max="770" width="3.625" style="188" customWidth="1"/>
    <col min="771" max="771" width="1.875" style="188" customWidth="1"/>
    <col min="772" max="772" width="14" style="188" customWidth="1"/>
    <col min="773" max="773" width="9.25" style="188" customWidth="1"/>
    <col min="774" max="774" width="5.125" style="188" customWidth="1"/>
    <col min="775" max="775" width="9.25" style="188" customWidth="1"/>
    <col min="776" max="776" width="4.75" style="188" customWidth="1"/>
    <col min="777" max="777" width="9.25" style="188" customWidth="1"/>
    <col min="778" max="778" width="5.25" style="188" customWidth="1"/>
    <col min="779" max="780" width="6.75" style="188" customWidth="1"/>
    <col min="781" max="786" width="7.875" style="188" customWidth="1"/>
    <col min="787" max="1024" width="9" style="188"/>
    <col min="1025" max="1025" width="3.125" style="188" customWidth="1"/>
    <col min="1026" max="1026" width="3.625" style="188" customWidth="1"/>
    <col min="1027" max="1027" width="1.875" style="188" customWidth="1"/>
    <col min="1028" max="1028" width="14" style="188" customWidth="1"/>
    <col min="1029" max="1029" width="9.25" style="188" customWidth="1"/>
    <col min="1030" max="1030" width="5.125" style="188" customWidth="1"/>
    <col min="1031" max="1031" width="9.25" style="188" customWidth="1"/>
    <col min="1032" max="1032" width="4.75" style="188" customWidth="1"/>
    <col min="1033" max="1033" width="9.25" style="188" customWidth="1"/>
    <col min="1034" max="1034" width="5.25" style="188" customWidth="1"/>
    <col min="1035" max="1036" width="6.75" style="188" customWidth="1"/>
    <col min="1037" max="1042" width="7.875" style="188" customWidth="1"/>
    <col min="1043" max="1280" width="9" style="188"/>
    <col min="1281" max="1281" width="3.125" style="188" customWidth="1"/>
    <col min="1282" max="1282" width="3.625" style="188" customWidth="1"/>
    <col min="1283" max="1283" width="1.875" style="188" customWidth="1"/>
    <col min="1284" max="1284" width="14" style="188" customWidth="1"/>
    <col min="1285" max="1285" width="9.25" style="188" customWidth="1"/>
    <col min="1286" max="1286" width="5.125" style="188" customWidth="1"/>
    <col min="1287" max="1287" width="9.25" style="188" customWidth="1"/>
    <col min="1288" max="1288" width="4.75" style="188" customWidth="1"/>
    <col min="1289" max="1289" width="9.25" style="188" customWidth="1"/>
    <col min="1290" max="1290" width="5.25" style="188" customWidth="1"/>
    <col min="1291" max="1292" width="6.75" style="188" customWidth="1"/>
    <col min="1293" max="1298" width="7.875" style="188" customWidth="1"/>
    <col min="1299" max="1536" width="9" style="188"/>
    <col min="1537" max="1537" width="3.125" style="188" customWidth="1"/>
    <col min="1538" max="1538" width="3.625" style="188" customWidth="1"/>
    <col min="1539" max="1539" width="1.875" style="188" customWidth="1"/>
    <col min="1540" max="1540" width="14" style="188" customWidth="1"/>
    <col min="1541" max="1541" width="9.25" style="188" customWidth="1"/>
    <col min="1542" max="1542" width="5.125" style="188" customWidth="1"/>
    <col min="1543" max="1543" width="9.25" style="188" customWidth="1"/>
    <col min="1544" max="1544" width="4.75" style="188" customWidth="1"/>
    <col min="1545" max="1545" width="9.25" style="188" customWidth="1"/>
    <col min="1546" max="1546" width="5.25" style="188" customWidth="1"/>
    <col min="1547" max="1548" width="6.75" style="188" customWidth="1"/>
    <col min="1549" max="1554" width="7.875" style="188" customWidth="1"/>
    <col min="1555" max="1792" width="9" style="188"/>
    <col min="1793" max="1793" width="3.125" style="188" customWidth="1"/>
    <col min="1794" max="1794" width="3.625" style="188" customWidth="1"/>
    <col min="1795" max="1795" width="1.875" style="188" customWidth="1"/>
    <col min="1796" max="1796" width="14" style="188" customWidth="1"/>
    <col min="1797" max="1797" width="9.25" style="188" customWidth="1"/>
    <col min="1798" max="1798" width="5.125" style="188" customWidth="1"/>
    <col min="1799" max="1799" width="9.25" style="188" customWidth="1"/>
    <col min="1800" max="1800" width="4.75" style="188" customWidth="1"/>
    <col min="1801" max="1801" width="9.25" style="188" customWidth="1"/>
    <col min="1802" max="1802" width="5.25" style="188" customWidth="1"/>
    <col min="1803" max="1804" width="6.75" style="188" customWidth="1"/>
    <col min="1805" max="1810" width="7.875" style="188" customWidth="1"/>
    <col min="1811" max="2048" width="9" style="188"/>
    <col min="2049" max="2049" width="3.125" style="188" customWidth="1"/>
    <col min="2050" max="2050" width="3.625" style="188" customWidth="1"/>
    <col min="2051" max="2051" width="1.875" style="188" customWidth="1"/>
    <col min="2052" max="2052" width="14" style="188" customWidth="1"/>
    <col min="2053" max="2053" width="9.25" style="188" customWidth="1"/>
    <col min="2054" max="2054" width="5.125" style="188" customWidth="1"/>
    <col min="2055" max="2055" width="9.25" style="188" customWidth="1"/>
    <col min="2056" max="2056" width="4.75" style="188" customWidth="1"/>
    <col min="2057" max="2057" width="9.25" style="188" customWidth="1"/>
    <col min="2058" max="2058" width="5.25" style="188" customWidth="1"/>
    <col min="2059" max="2060" width="6.75" style="188" customWidth="1"/>
    <col min="2061" max="2066" width="7.875" style="188" customWidth="1"/>
    <col min="2067" max="2304" width="9" style="188"/>
    <col min="2305" max="2305" width="3.125" style="188" customWidth="1"/>
    <col min="2306" max="2306" width="3.625" style="188" customWidth="1"/>
    <col min="2307" max="2307" width="1.875" style="188" customWidth="1"/>
    <col min="2308" max="2308" width="14" style="188" customWidth="1"/>
    <col min="2309" max="2309" width="9.25" style="188" customWidth="1"/>
    <col min="2310" max="2310" width="5.125" style="188" customWidth="1"/>
    <col min="2311" max="2311" width="9.25" style="188" customWidth="1"/>
    <col min="2312" max="2312" width="4.75" style="188" customWidth="1"/>
    <col min="2313" max="2313" width="9.25" style="188" customWidth="1"/>
    <col min="2314" max="2314" width="5.25" style="188" customWidth="1"/>
    <col min="2315" max="2316" width="6.75" style="188" customWidth="1"/>
    <col min="2317" max="2322" width="7.875" style="188" customWidth="1"/>
    <col min="2323" max="2560" width="9" style="188"/>
    <col min="2561" max="2561" width="3.125" style="188" customWidth="1"/>
    <col min="2562" max="2562" width="3.625" style="188" customWidth="1"/>
    <col min="2563" max="2563" width="1.875" style="188" customWidth="1"/>
    <col min="2564" max="2564" width="14" style="188" customWidth="1"/>
    <col min="2565" max="2565" width="9.25" style="188" customWidth="1"/>
    <col min="2566" max="2566" width="5.125" style="188" customWidth="1"/>
    <col min="2567" max="2567" width="9.25" style="188" customWidth="1"/>
    <col min="2568" max="2568" width="4.75" style="188" customWidth="1"/>
    <col min="2569" max="2569" width="9.25" style="188" customWidth="1"/>
    <col min="2570" max="2570" width="5.25" style="188" customWidth="1"/>
    <col min="2571" max="2572" width="6.75" style="188" customWidth="1"/>
    <col min="2573" max="2578" width="7.875" style="188" customWidth="1"/>
    <col min="2579" max="2816" width="9" style="188"/>
    <col min="2817" max="2817" width="3.125" style="188" customWidth="1"/>
    <col min="2818" max="2818" width="3.625" style="188" customWidth="1"/>
    <col min="2819" max="2819" width="1.875" style="188" customWidth="1"/>
    <col min="2820" max="2820" width="14" style="188" customWidth="1"/>
    <col min="2821" max="2821" width="9.25" style="188" customWidth="1"/>
    <col min="2822" max="2822" width="5.125" style="188" customWidth="1"/>
    <col min="2823" max="2823" width="9.25" style="188" customWidth="1"/>
    <col min="2824" max="2824" width="4.75" style="188" customWidth="1"/>
    <col min="2825" max="2825" width="9.25" style="188" customWidth="1"/>
    <col min="2826" max="2826" width="5.25" style="188" customWidth="1"/>
    <col min="2827" max="2828" width="6.75" style="188" customWidth="1"/>
    <col min="2829" max="2834" width="7.875" style="188" customWidth="1"/>
    <col min="2835" max="3072" width="9" style="188"/>
    <col min="3073" max="3073" width="3.125" style="188" customWidth="1"/>
    <col min="3074" max="3074" width="3.625" style="188" customWidth="1"/>
    <col min="3075" max="3075" width="1.875" style="188" customWidth="1"/>
    <col min="3076" max="3076" width="14" style="188" customWidth="1"/>
    <col min="3077" max="3077" width="9.25" style="188" customWidth="1"/>
    <col min="3078" max="3078" width="5.125" style="188" customWidth="1"/>
    <col min="3079" max="3079" width="9.25" style="188" customWidth="1"/>
    <col min="3080" max="3080" width="4.75" style="188" customWidth="1"/>
    <col min="3081" max="3081" width="9.25" style="188" customWidth="1"/>
    <col min="3082" max="3082" width="5.25" style="188" customWidth="1"/>
    <col min="3083" max="3084" width="6.75" style="188" customWidth="1"/>
    <col min="3085" max="3090" width="7.875" style="188" customWidth="1"/>
    <col min="3091" max="3328" width="9" style="188"/>
    <col min="3329" max="3329" width="3.125" style="188" customWidth="1"/>
    <col min="3330" max="3330" width="3.625" style="188" customWidth="1"/>
    <col min="3331" max="3331" width="1.875" style="188" customWidth="1"/>
    <col min="3332" max="3332" width="14" style="188" customWidth="1"/>
    <col min="3333" max="3333" width="9.25" style="188" customWidth="1"/>
    <col min="3334" max="3334" width="5.125" style="188" customWidth="1"/>
    <col min="3335" max="3335" width="9.25" style="188" customWidth="1"/>
    <col min="3336" max="3336" width="4.75" style="188" customWidth="1"/>
    <col min="3337" max="3337" width="9.25" style="188" customWidth="1"/>
    <col min="3338" max="3338" width="5.25" style="188" customWidth="1"/>
    <col min="3339" max="3340" width="6.75" style="188" customWidth="1"/>
    <col min="3341" max="3346" width="7.875" style="188" customWidth="1"/>
    <col min="3347" max="3584" width="9" style="188"/>
    <col min="3585" max="3585" width="3.125" style="188" customWidth="1"/>
    <col min="3586" max="3586" width="3.625" style="188" customWidth="1"/>
    <col min="3587" max="3587" width="1.875" style="188" customWidth="1"/>
    <col min="3588" max="3588" width="14" style="188" customWidth="1"/>
    <col min="3589" max="3589" width="9.25" style="188" customWidth="1"/>
    <col min="3590" max="3590" width="5.125" style="188" customWidth="1"/>
    <col min="3591" max="3591" width="9.25" style="188" customWidth="1"/>
    <col min="3592" max="3592" width="4.75" style="188" customWidth="1"/>
    <col min="3593" max="3593" width="9.25" style="188" customWidth="1"/>
    <col min="3594" max="3594" width="5.25" style="188" customWidth="1"/>
    <col min="3595" max="3596" width="6.75" style="188" customWidth="1"/>
    <col min="3597" max="3602" width="7.875" style="188" customWidth="1"/>
    <col min="3603" max="3840" width="9" style="188"/>
    <col min="3841" max="3841" width="3.125" style="188" customWidth="1"/>
    <col min="3842" max="3842" width="3.625" style="188" customWidth="1"/>
    <col min="3843" max="3843" width="1.875" style="188" customWidth="1"/>
    <col min="3844" max="3844" width="14" style="188" customWidth="1"/>
    <col min="3845" max="3845" width="9.25" style="188" customWidth="1"/>
    <col min="3846" max="3846" width="5.125" style="188" customWidth="1"/>
    <col min="3847" max="3847" width="9.25" style="188" customWidth="1"/>
    <col min="3848" max="3848" width="4.75" style="188" customWidth="1"/>
    <col min="3849" max="3849" width="9.25" style="188" customWidth="1"/>
    <col min="3850" max="3850" width="5.25" style="188" customWidth="1"/>
    <col min="3851" max="3852" width="6.75" style="188" customWidth="1"/>
    <col min="3853" max="3858" width="7.875" style="188" customWidth="1"/>
    <col min="3859" max="4096" width="9" style="188"/>
    <col min="4097" max="4097" width="3.125" style="188" customWidth="1"/>
    <col min="4098" max="4098" width="3.625" style="188" customWidth="1"/>
    <col min="4099" max="4099" width="1.875" style="188" customWidth="1"/>
    <col min="4100" max="4100" width="14" style="188" customWidth="1"/>
    <col min="4101" max="4101" width="9.25" style="188" customWidth="1"/>
    <col min="4102" max="4102" width="5.125" style="188" customWidth="1"/>
    <col min="4103" max="4103" width="9.25" style="188" customWidth="1"/>
    <col min="4104" max="4104" width="4.75" style="188" customWidth="1"/>
    <col min="4105" max="4105" width="9.25" style="188" customWidth="1"/>
    <col min="4106" max="4106" width="5.25" style="188" customWidth="1"/>
    <col min="4107" max="4108" width="6.75" style="188" customWidth="1"/>
    <col min="4109" max="4114" width="7.875" style="188" customWidth="1"/>
    <col min="4115" max="4352" width="9" style="188"/>
    <col min="4353" max="4353" width="3.125" style="188" customWidth="1"/>
    <col min="4354" max="4354" width="3.625" style="188" customWidth="1"/>
    <col min="4355" max="4355" width="1.875" style="188" customWidth="1"/>
    <col min="4356" max="4356" width="14" style="188" customWidth="1"/>
    <col min="4357" max="4357" width="9.25" style="188" customWidth="1"/>
    <col min="4358" max="4358" width="5.125" style="188" customWidth="1"/>
    <col min="4359" max="4359" width="9.25" style="188" customWidth="1"/>
    <col min="4360" max="4360" width="4.75" style="188" customWidth="1"/>
    <col min="4361" max="4361" width="9.25" style="188" customWidth="1"/>
    <col min="4362" max="4362" width="5.25" style="188" customWidth="1"/>
    <col min="4363" max="4364" width="6.75" style="188" customWidth="1"/>
    <col min="4365" max="4370" width="7.875" style="188" customWidth="1"/>
    <col min="4371" max="4608" width="9" style="188"/>
    <col min="4609" max="4609" width="3.125" style="188" customWidth="1"/>
    <col min="4610" max="4610" width="3.625" style="188" customWidth="1"/>
    <col min="4611" max="4611" width="1.875" style="188" customWidth="1"/>
    <col min="4612" max="4612" width="14" style="188" customWidth="1"/>
    <col min="4613" max="4613" width="9.25" style="188" customWidth="1"/>
    <col min="4614" max="4614" width="5.125" style="188" customWidth="1"/>
    <col min="4615" max="4615" width="9.25" style="188" customWidth="1"/>
    <col min="4616" max="4616" width="4.75" style="188" customWidth="1"/>
    <col min="4617" max="4617" width="9.25" style="188" customWidth="1"/>
    <col min="4618" max="4618" width="5.25" style="188" customWidth="1"/>
    <col min="4619" max="4620" width="6.75" style="188" customWidth="1"/>
    <col min="4621" max="4626" width="7.875" style="188" customWidth="1"/>
    <col min="4627" max="4864" width="9" style="188"/>
    <col min="4865" max="4865" width="3.125" style="188" customWidth="1"/>
    <col min="4866" max="4866" width="3.625" style="188" customWidth="1"/>
    <col min="4867" max="4867" width="1.875" style="188" customWidth="1"/>
    <col min="4868" max="4868" width="14" style="188" customWidth="1"/>
    <col min="4869" max="4869" width="9.25" style="188" customWidth="1"/>
    <col min="4870" max="4870" width="5.125" style="188" customWidth="1"/>
    <col min="4871" max="4871" width="9.25" style="188" customWidth="1"/>
    <col min="4872" max="4872" width="4.75" style="188" customWidth="1"/>
    <col min="4873" max="4873" width="9.25" style="188" customWidth="1"/>
    <col min="4874" max="4874" width="5.25" style="188" customWidth="1"/>
    <col min="4875" max="4876" width="6.75" style="188" customWidth="1"/>
    <col min="4877" max="4882" width="7.875" style="188" customWidth="1"/>
    <col min="4883" max="5120" width="9" style="188"/>
    <col min="5121" max="5121" width="3.125" style="188" customWidth="1"/>
    <col min="5122" max="5122" width="3.625" style="188" customWidth="1"/>
    <col min="5123" max="5123" width="1.875" style="188" customWidth="1"/>
    <col min="5124" max="5124" width="14" style="188" customWidth="1"/>
    <col min="5125" max="5125" width="9.25" style="188" customWidth="1"/>
    <col min="5126" max="5126" width="5.125" style="188" customWidth="1"/>
    <col min="5127" max="5127" width="9.25" style="188" customWidth="1"/>
    <col min="5128" max="5128" width="4.75" style="188" customWidth="1"/>
    <col min="5129" max="5129" width="9.25" style="188" customWidth="1"/>
    <col min="5130" max="5130" width="5.25" style="188" customWidth="1"/>
    <col min="5131" max="5132" width="6.75" style="188" customWidth="1"/>
    <col min="5133" max="5138" width="7.875" style="188" customWidth="1"/>
    <col min="5139" max="5376" width="9" style="188"/>
    <col min="5377" max="5377" width="3.125" style="188" customWidth="1"/>
    <col min="5378" max="5378" width="3.625" style="188" customWidth="1"/>
    <col min="5379" max="5379" width="1.875" style="188" customWidth="1"/>
    <col min="5380" max="5380" width="14" style="188" customWidth="1"/>
    <col min="5381" max="5381" width="9.25" style="188" customWidth="1"/>
    <col min="5382" max="5382" width="5.125" style="188" customWidth="1"/>
    <col min="5383" max="5383" width="9.25" style="188" customWidth="1"/>
    <col min="5384" max="5384" width="4.75" style="188" customWidth="1"/>
    <col min="5385" max="5385" width="9.25" style="188" customWidth="1"/>
    <col min="5386" max="5386" width="5.25" style="188" customWidth="1"/>
    <col min="5387" max="5388" width="6.75" style="188" customWidth="1"/>
    <col min="5389" max="5394" width="7.875" style="188" customWidth="1"/>
    <col min="5395" max="5632" width="9" style="188"/>
    <col min="5633" max="5633" width="3.125" style="188" customWidth="1"/>
    <col min="5634" max="5634" width="3.625" style="188" customWidth="1"/>
    <col min="5635" max="5635" width="1.875" style="188" customWidth="1"/>
    <col min="5636" max="5636" width="14" style="188" customWidth="1"/>
    <col min="5637" max="5637" width="9.25" style="188" customWidth="1"/>
    <col min="5638" max="5638" width="5.125" style="188" customWidth="1"/>
    <col min="5639" max="5639" width="9.25" style="188" customWidth="1"/>
    <col min="5640" max="5640" width="4.75" style="188" customWidth="1"/>
    <col min="5641" max="5641" width="9.25" style="188" customWidth="1"/>
    <col min="5642" max="5642" width="5.25" style="188" customWidth="1"/>
    <col min="5643" max="5644" width="6.75" style="188" customWidth="1"/>
    <col min="5645" max="5650" width="7.875" style="188" customWidth="1"/>
    <col min="5651" max="5888" width="9" style="188"/>
    <col min="5889" max="5889" width="3.125" style="188" customWidth="1"/>
    <col min="5890" max="5890" width="3.625" style="188" customWidth="1"/>
    <col min="5891" max="5891" width="1.875" style="188" customWidth="1"/>
    <col min="5892" max="5892" width="14" style="188" customWidth="1"/>
    <col min="5893" max="5893" width="9.25" style="188" customWidth="1"/>
    <col min="5894" max="5894" width="5.125" style="188" customWidth="1"/>
    <col min="5895" max="5895" width="9.25" style="188" customWidth="1"/>
    <col min="5896" max="5896" width="4.75" style="188" customWidth="1"/>
    <col min="5897" max="5897" width="9.25" style="188" customWidth="1"/>
    <col min="5898" max="5898" width="5.25" style="188" customWidth="1"/>
    <col min="5899" max="5900" width="6.75" style="188" customWidth="1"/>
    <col min="5901" max="5906" width="7.875" style="188" customWidth="1"/>
    <col min="5907" max="6144" width="9" style="188"/>
    <col min="6145" max="6145" width="3.125" style="188" customWidth="1"/>
    <col min="6146" max="6146" width="3.625" style="188" customWidth="1"/>
    <col min="6147" max="6147" width="1.875" style="188" customWidth="1"/>
    <col min="6148" max="6148" width="14" style="188" customWidth="1"/>
    <col min="6149" max="6149" width="9.25" style="188" customWidth="1"/>
    <col min="6150" max="6150" width="5.125" style="188" customWidth="1"/>
    <col min="6151" max="6151" width="9.25" style="188" customWidth="1"/>
    <col min="6152" max="6152" width="4.75" style="188" customWidth="1"/>
    <col min="6153" max="6153" width="9.25" style="188" customWidth="1"/>
    <col min="6154" max="6154" width="5.25" style="188" customWidth="1"/>
    <col min="6155" max="6156" width="6.75" style="188" customWidth="1"/>
    <col min="6157" max="6162" width="7.875" style="188" customWidth="1"/>
    <col min="6163" max="6400" width="9" style="188"/>
    <col min="6401" max="6401" width="3.125" style="188" customWidth="1"/>
    <col min="6402" max="6402" width="3.625" style="188" customWidth="1"/>
    <col min="6403" max="6403" width="1.875" style="188" customWidth="1"/>
    <col min="6404" max="6404" width="14" style="188" customWidth="1"/>
    <col min="6405" max="6405" width="9.25" style="188" customWidth="1"/>
    <col min="6406" max="6406" width="5.125" style="188" customWidth="1"/>
    <col min="6407" max="6407" width="9.25" style="188" customWidth="1"/>
    <col min="6408" max="6408" width="4.75" style="188" customWidth="1"/>
    <col min="6409" max="6409" width="9.25" style="188" customWidth="1"/>
    <col min="6410" max="6410" width="5.25" style="188" customWidth="1"/>
    <col min="6411" max="6412" width="6.75" style="188" customWidth="1"/>
    <col min="6413" max="6418" width="7.875" style="188" customWidth="1"/>
    <col min="6419" max="6656" width="9" style="188"/>
    <col min="6657" max="6657" width="3.125" style="188" customWidth="1"/>
    <col min="6658" max="6658" width="3.625" style="188" customWidth="1"/>
    <col min="6659" max="6659" width="1.875" style="188" customWidth="1"/>
    <col min="6660" max="6660" width="14" style="188" customWidth="1"/>
    <col min="6661" max="6661" width="9.25" style="188" customWidth="1"/>
    <col min="6662" max="6662" width="5.125" style="188" customWidth="1"/>
    <col min="6663" max="6663" width="9.25" style="188" customWidth="1"/>
    <col min="6664" max="6664" width="4.75" style="188" customWidth="1"/>
    <col min="6665" max="6665" width="9.25" style="188" customWidth="1"/>
    <col min="6666" max="6666" width="5.25" style="188" customWidth="1"/>
    <col min="6667" max="6668" width="6.75" style="188" customWidth="1"/>
    <col min="6669" max="6674" width="7.875" style="188" customWidth="1"/>
    <col min="6675" max="6912" width="9" style="188"/>
    <col min="6913" max="6913" width="3.125" style="188" customWidth="1"/>
    <col min="6914" max="6914" width="3.625" style="188" customWidth="1"/>
    <col min="6915" max="6915" width="1.875" style="188" customWidth="1"/>
    <col min="6916" max="6916" width="14" style="188" customWidth="1"/>
    <col min="6917" max="6917" width="9.25" style="188" customWidth="1"/>
    <col min="6918" max="6918" width="5.125" style="188" customWidth="1"/>
    <col min="6919" max="6919" width="9.25" style="188" customWidth="1"/>
    <col min="6920" max="6920" width="4.75" style="188" customWidth="1"/>
    <col min="6921" max="6921" width="9.25" style="188" customWidth="1"/>
    <col min="6922" max="6922" width="5.25" style="188" customWidth="1"/>
    <col min="6923" max="6924" width="6.75" style="188" customWidth="1"/>
    <col min="6925" max="6930" width="7.875" style="188" customWidth="1"/>
    <col min="6931" max="7168" width="9" style="188"/>
    <col min="7169" max="7169" width="3.125" style="188" customWidth="1"/>
    <col min="7170" max="7170" width="3.625" style="188" customWidth="1"/>
    <col min="7171" max="7171" width="1.875" style="188" customWidth="1"/>
    <col min="7172" max="7172" width="14" style="188" customWidth="1"/>
    <col min="7173" max="7173" width="9.25" style="188" customWidth="1"/>
    <col min="7174" max="7174" width="5.125" style="188" customWidth="1"/>
    <col min="7175" max="7175" width="9.25" style="188" customWidth="1"/>
    <col min="7176" max="7176" width="4.75" style="188" customWidth="1"/>
    <col min="7177" max="7177" width="9.25" style="188" customWidth="1"/>
    <col min="7178" max="7178" width="5.25" style="188" customWidth="1"/>
    <col min="7179" max="7180" width="6.75" style="188" customWidth="1"/>
    <col min="7181" max="7186" width="7.875" style="188" customWidth="1"/>
    <col min="7187" max="7424" width="9" style="188"/>
    <col min="7425" max="7425" width="3.125" style="188" customWidth="1"/>
    <col min="7426" max="7426" width="3.625" style="188" customWidth="1"/>
    <col min="7427" max="7427" width="1.875" style="188" customWidth="1"/>
    <col min="7428" max="7428" width="14" style="188" customWidth="1"/>
    <col min="7429" max="7429" width="9.25" style="188" customWidth="1"/>
    <col min="7430" max="7430" width="5.125" style="188" customWidth="1"/>
    <col min="7431" max="7431" width="9.25" style="188" customWidth="1"/>
    <col min="7432" max="7432" width="4.75" style="188" customWidth="1"/>
    <col min="7433" max="7433" width="9.25" style="188" customWidth="1"/>
    <col min="7434" max="7434" width="5.25" style="188" customWidth="1"/>
    <col min="7435" max="7436" width="6.75" style="188" customWidth="1"/>
    <col min="7437" max="7442" width="7.875" style="188" customWidth="1"/>
    <col min="7443" max="7680" width="9" style="188"/>
    <col min="7681" max="7681" width="3.125" style="188" customWidth="1"/>
    <col min="7682" max="7682" width="3.625" style="188" customWidth="1"/>
    <col min="7683" max="7683" width="1.875" style="188" customWidth="1"/>
    <col min="7684" max="7684" width="14" style="188" customWidth="1"/>
    <col min="7685" max="7685" width="9.25" style="188" customWidth="1"/>
    <col min="7686" max="7686" width="5.125" style="188" customWidth="1"/>
    <col min="7687" max="7687" width="9.25" style="188" customWidth="1"/>
    <col min="7688" max="7688" width="4.75" style="188" customWidth="1"/>
    <col min="7689" max="7689" width="9.25" style="188" customWidth="1"/>
    <col min="7690" max="7690" width="5.25" style="188" customWidth="1"/>
    <col min="7691" max="7692" width="6.75" style="188" customWidth="1"/>
    <col min="7693" max="7698" width="7.875" style="188" customWidth="1"/>
    <col min="7699" max="7936" width="9" style="188"/>
    <col min="7937" max="7937" width="3.125" style="188" customWidth="1"/>
    <col min="7938" max="7938" width="3.625" style="188" customWidth="1"/>
    <col min="7939" max="7939" width="1.875" style="188" customWidth="1"/>
    <col min="7940" max="7940" width="14" style="188" customWidth="1"/>
    <col min="7941" max="7941" width="9.25" style="188" customWidth="1"/>
    <col min="7942" max="7942" width="5.125" style="188" customWidth="1"/>
    <col min="7943" max="7943" width="9.25" style="188" customWidth="1"/>
    <col min="7944" max="7944" width="4.75" style="188" customWidth="1"/>
    <col min="7945" max="7945" width="9.25" style="188" customWidth="1"/>
    <col min="7946" max="7946" width="5.25" style="188" customWidth="1"/>
    <col min="7947" max="7948" width="6.75" style="188" customWidth="1"/>
    <col min="7949" max="7954" width="7.875" style="188" customWidth="1"/>
    <col min="7955" max="8192" width="9" style="188"/>
    <col min="8193" max="8193" width="3.125" style="188" customWidth="1"/>
    <col min="8194" max="8194" width="3.625" style="188" customWidth="1"/>
    <col min="8195" max="8195" width="1.875" style="188" customWidth="1"/>
    <col min="8196" max="8196" width="14" style="188" customWidth="1"/>
    <col min="8197" max="8197" width="9.25" style="188" customWidth="1"/>
    <col min="8198" max="8198" width="5.125" style="188" customWidth="1"/>
    <col min="8199" max="8199" width="9.25" style="188" customWidth="1"/>
    <col min="8200" max="8200" width="4.75" style="188" customWidth="1"/>
    <col min="8201" max="8201" width="9.25" style="188" customWidth="1"/>
    <col min="8202" max="8202" width="5.25" style="188" customWidth="1"/>
    <col min="8203" max="8204" width="6.75" style="188" customWidth="1"/>
    <col min="8205" max="8210" width="7.875" style="188" customWidth="1"/>
    <col min="8211" max="8448" width="9" style="188"/>
    <col min="8449" max="8449" width="3.125" style="188" customWidth="1"/>
    <col min="8450" max="8450" width="3.625" style="188" customWidth="1"/>
    <col min="8451" max="8451" width="1.875" style="188" customWidth="1"/>
    <col min="8452" max="8452" width="14" style="188" customWidth="1"/>
    <col min="8453" max="8453" width="9.25" style="188" customWidth="1"/>
    <col min="8454" max="8454" width="5.125" style="188" customWidth="1"/>
    <col min="8455" max="8455" width="9.25" style="188" customWidth="1"/>
    <col min="8456" max="8456" width="4.75" style="188" customWidth="1"/>
    <col min="8457" max="8457" width="9.25" style="188" customWidth="1"/>
    <col min="8458" max="8458" width="5.25" style="188" customWidth="1"/>
    <col min="8459" max="8460" width="6.75" style="188" customWidth="1"/>
    <col min="8461" max="8466" width="7.875" style="188" customWidth="1"/>
    <col min="8467" max="8704" width="9" style="188"/>
    <col min="8705" max="8705" width="3.125" style="188" customWidth="1"/>
    <col min="8706" max="8706" width="3.625" style="188" customWidth="1"/>
    <col min="8707" max="8707" width="1.875" style="188" customWidth="1"/>
    <col min="8708" max="8708" width="14" style="188" customWidth="1"/>
    <col min="8709" max="8709" width="9.25" style="188" customWidth="1"/>
    <col min="8710" max="8710" width="5.125" style="188" customWidth="1"/>
    <col min="8711" max="8711" width="9.25" style="188" customWidth="1"/>
    <col min="8712" max="8712" width="4.75" style="188" customWidth="1"/>
    <col min="8713" max="8713" width="9.25" style="188" customWidth="1"/>
    <col min="8714" max="8714" width="5.25" style="188" customWidth="1"/>
    <col min="8715" max="8716" width="6.75" style="188" customWidth="1"/>
    <col min="8717" max="8722" width="7.875" style="188" customWidth="1"/>
    <col min="8723" max="8960" width="9" style="188"/>
    <col min="8961" max="8961" width="3.125" style="188" customWidth="1"/>
    <col min="8962" max="8962" width="3.625" style="188" customWidth="1"/>
    <col min="8963" max="8963" width="1.875" style="188" customWidth="1"/>
    <col min="8964" max="8964" width="14" style="188" customWidth="1"/>
    <col min="8965" max="8965" width="9.25" style="188" customWidth="1"/>
    <col min="8966" max="8966" width="5.125" style="188" customWidth="1"/>
    <col min="8967" max="8967" width="9.25" style="188" customWidth="1"/>
    <col min="8968" max="8968" width="4.75" style="188" customWidth="1"/>
    <col min="8969" max="8969" width="9.25" style="188" customWidth="1"/>
    <col min="8970" max="8970" width="5.25" style="188" customWidth="1"/>
    <col min="8971" max="8972" width="6.75" style="188" customWidth="1"/>
    <col min="8973" max="8978" width="7.875" style="188" customWidth="1"/>
    <col min="8979" max="9216" width="9" style="188"/>
    <col min="9217" max="9217" width="3.125" style="188" customWidth="1"/>
    <col min="9218" max="9218" width="3.625" style="188" customWidth="1"/>
    <col min="9219" max="9219" width="1.875" style="188" customWidth="1"/>
    <col min="9220" max="9220" width="14" style="188" customWidth="1"/>
    <col min="9221" max="9221" width="9.25" style="188" customWidth="1"/>
    <col min="9222" max="9222" width="5.125" style="188" customWidth="1"/>
    <col min="9223" max="9223" width="9.25" style="188" customWidth="1"/>
    <col min="9224" max="9224" width="4.75" style="188" customWidth="1"/>
    <col min="9225" max="9225" width="9.25" style="188" customWidth="1"/>
    <col min="9226" max="9226" width="5.25" style="188" customWidth="1"/>
    <col min="9227" max="9228" width="6.75" style="188" customWidth="1"/>
    <col min="9229" max="9234" width="7.875" style="188" customWidth="1"/>
    <col min="9235" max="9472" width="9" style="188"/>
    <col min="9473" max="9473" width="3.125" style="188" customWidth="1"/>
    <col min="9474" max="9474" width="3.625" style="188" customWidth="1"/>
    <col min="9475" max="9475" width="1.875" style="188" customWidth="1"/>
    <col min="9476" max="9476" width="14" style="188" customWidth="1"/>
    <col min="9477" max="9477" width="9.25" style="188" customWidth="1"/>
    <col min="9478" max="9478" width="5.125" style="188" customWidth="1"/>
    <col min="9479" max="9479" width="9.25" style="188" customWidth="1"/>
    <col min="9480" max="9480" width="4.75" style="188" customWidth="1"/>
    <col min="9481" max="9481" width="9.25" style="188" customWidth="1"/>
    <col min="9482" max="9482" width="5.25" style="188" customWidth="1"/>
    <col min="9483" max="9484" width="6.75" style="188" customWidth="1"/>
    <col min="9485" max="9490" width="7.875" style="188" customWidth="1"/>
    <col min="9491" max="9728" width="9" style="188"/>
    <col min="9729" max="9729" width="3.125" style="188" customWidth="1"/>
    <col min="9730" max="9730" width="3.625" style="188" customWidth="1"/>
    <col min="9731" max="9731" width="1.875" style="188" customWidth="1"/>
    <col min="9732" max="9732" width="14" style="188" customWidth="1"/>
    <col min="9733" max="9733" width="9.25" style="188" customWidth="1"/>
    <col min="9734" max="9734" width="5.125" style="188" customWidth="1"/>
    <col min="9735" max="9735" width="9.25" style="188" customWidth="1"/>
    <col min="9736" max="9736" width="4.75" style="188" customWidth="1"/>
    <col min="9737" max="9737" width="9.25" style="188" customWidth="1"/>
    <col min="9738" max="9738" width="5.25" style="188" customWidth="1"/>
    <col min="9739" max="9740" width="6.75" style="188" customWidth="1"/>
    <col min="9741" max="9746" width="7.875" style="188" customWidth="1"/>
    <col min="9747" max="9984" width="9" style="188"/>
    <col min="9985" max="9985" width="3.125" style="188" customWidth="1"/>
    <col min="9986" max="9986" width="3.625" style="188" customWidth="1"/>
    <col min="9987" max="9987" width="1.875" style="188" customWidth="1"/>
    <col min="9988" max="9988" width="14" style="188" customWidth="1"/>
    <col min="9989" max="9989" width="9.25" style="188" customWidth="1"/>
    <col min="9990" max="9990" width="5.125" style="188" customWidth="1"/>
    <col min="9991" max="9991" width="9.25" style="188" customWidth="1"/>
    <col min="9992" max="9992" width="4.75" style="188" customWidth="1"/>
    <col min="9993" max="9993" width="9.25" style="188" customWidth="1"/>
    <col min="9994" max="9994" width="5.25" style="188" customWidth="1"/>
    <col min="9995" max="9996" width="6.75" style="188" customWidth="1"/>
    <col min="9997" max="10002" width="7.875" style="188" customWidth="1"/>
    <col min="10003" max="10240" width="9" style="188"/>
    <col min="10241" max="10241" width="3.125" style="188" customWidth="1"/>
    <col min="10242" max="10242" width="3.625" style="188" customWidth="1"/>
    <col min="10243" max="10243" width="1.875" style="188" customWidth="1"/>
    <col min="10244" max="10244" width="14" style="188" customWidth="1"/>
    <col min="10245" max="10245" width="9.25" style="188" customWidth="1"/>
    <col min="10246" max="10246" width="5.125" style="188" customWidth="1"/>
    <col min="10247" max="10247" width="9.25" style="188" customWidth="1"/>
    <col min="10248" max="10248" width="4.75" style="188" customWidth="1"/>
    <col min="10249" max="10249" width="9.25" style="188" customWidth="1"/>
    <col min="10250" max="10250" width="5.25" style="188" customWidth="1"/>
    <col min="10251" max="10252" width="6.75" style="188" customWidth="1"/>
    <col min="10253" max="10258" width="7.875" style="188" customWidth="1"/>
    <col min="10259" max="10496" width="9" style="188"/>
    <col min="10497" max="10497" width="3.125" style="188" customWidth="1"/>
    <col min="10498" max="10498" width="3.625" style="188" customWidth="1"/>
    <col min="10499" max="10499" width="1.875" style="188" customWidth="1"/>
    <col min="10500" max="10500" width="14" style="188" customWidth="1"/>
    <col min="10501" max="10501" width="9.25" style="188" customWidth="1"/>
    <col min="10502" max="10502" width="5.125" style="188" customWidth="1"/>
    <col min="10503" max="10503" width="9.25" style="188" customWidth="1"/>
    <col min="10504" max="10504" width="4.75" style="188" customWidth="1"/>
    <col min="10505" max="10505" width="9.25" style="188" customWidth="1"/>
    <col min="10506" max="10506" width="5.25" style="188" customWidth="1"/>
    <col min="10507" max="10508" width="6.75" style="188" customWidth="1"/>
    <col min="10509" max="10514" width="7.875" style="188" customWidth="1"/>
    <col min="10515" max="10752" width="9" style="188"/>
    <col min="10753" max="10753" width="3.125" style="188" customWidth="1"/>
    <col min="10754" max="10754" width="3.625" style="188" customWidth="1"/>
    <col min="10755" max="10755" width="1.875" style="188" customWidth="1"/>
    <col min="10756" max="10756" width="14" style="188" customWidth="1"/>
    <col min="10757" max="10757" width="9.25" style="188" customWidth="1"/>
    <col min="10758" max="10758" width="5.125" style="188" customWidth="1"/>
    <col min="10759" max="10759" width="9.25" style="188" customWidth="1"/>
    <col min="10760" max="10760" width="4.75" style="188" customWidth="1"/>
    <col min="10761" max="10761" width="9.25" style="188" customWidth="1"/>
    <col min="10762" max="10762" width="5.25" style="188" customWidth="1"/>
    <col min="10763" max="10764" width="6.75" style="188" customWidth="1"/>
    <col min="10765" max="10770" width="7.875" style="188" customWidth="1"/>
    <col min="10771" max="11008" width="9" style="188"/>
    <col min="11009" max="11009" width="3.125" style="188" customWidth="1"/>
    <col min="11010" max="11010" width="3.625" style="188" customWidth="1"/>
    <col min="11011" max="11011" width="1.875" style="188" customWidth="1"/>
    <col min="11012" max="11012" width="14" style="188" customWidth="1"/>
    <col min="11013" max="11013" width="9.25" style="188" customWidth="1"/>
    <col min="11014" max="11014" width="5.125" style="188" customWidth="1"/>
    <col min="11015" max="11015" width="9.25" style="188" customWidth="1"/>
    <col min="11016" max="11016" width="4.75" style="188" customWidth="1"/>
    <col min="11017" max="11017" width="9.25" style="188" customWidth="1"/>
    <col min="11018" max="11018" width="5.25" style="188" customWidth="1"/>
    <col min="11019" max="11020" width="6.75" style="188" customWidth="1"/>
    <col min="11021" max="11026" width="7.875" style="188" customWidth="1"/>
    <col min="11027" max="11264" width="9" style="188"/>
    <col min="11265" max="11265" width="3.125" style="188" customWidth="1"/>
    <col min="11266" max="11266" width="3.625" style="188" customWidth="1"/>
    <col min="11267" max="11267" width="1.875" style="188" customWidth="1"/>
    <col min="11268" max="11268" width="14" style="188" customWidth="1"/>
    <col min="11269" max="11269" width="9.25" style="188" customWidth="1"/>
    <col min="11270" max="11270" width="5.125" style="188" customWidth="1"/>
    <col min="11271" max="11271" width="9.25" style="188" customWidth="1"/>
    <col min="11272" max="11272" width="4.75" style="188" customWidth="1"/>
    <col min="11273" max="11273" width="9.25" style="188" customWidth="1"/>
    <col min="11274" max="11274" width="5.25" style="188" customWidth="1"/>
    <col min="11275" max="11276" width="6.75" style="188" customWidth="1"/>
    <col min="11277" max="11282" width="7.875" style="188" customWidth="1"/>
    <col min="11283" max="11520" width="9" style="188"/>
    <col min="11521" max="11521" width="3.125" style="188" customWidth="1"/>
    <col min="11522" max="11522" width="3.625" style="188" customWidth="1"/>
    <col min="11523" max="11523" width="1.875" style="188" customWidth="1"/>
    <col min="11524" max="11524" width="14" style="188" customWidth="1"/>
    <col min="11525" max="11525" width="9.25" style="188" customWidth="1"/>
    <col min="11526" max="11526" width="5.125" style="188" customWidth="1"/>
    <col min="11527" max="11527" width="9.25" style="188" customWidth="1"/>
    <col min="11528" max="11528" width="4.75" style="188" customWidth="1"/>
    <col min="11529" max="11529" width="9.25" style="188" customWidth="1"/>
    <col min="11530" max="11530" width="5.25" style="188" customWidth="1"/>
    <col min="11531" max="11532" width="6.75" style="188" customWidth="1"/>
    <col min="11533" max="11538" width="7.875" style="188" customWidth="1"/>
    <col min="11539" max="11776" width="9" style="188"/>
    <col min="11777" max="11777" width="3.125" style="188" customWidth="1"/>
    <col min="11778" max="11778" width="3.625" style="188" customWidth="1"/>
    <col min="11779" max="11779" width="1.875" style="188" customWidth="1"/>
    <col min="11780" max="11780" width="14" style="188" customWidth="1"/>
    <col min="11781" max="11781" width="9.25" style="188" customWidth="1"/>
    <col min="11782" max="11782" width="5.125" style="188" customWidth="1"/>
    <col min="11783" max="11783" width="9.25" style="188" customWidth="1"/>
    <col min="11784" max="11784" width="4.75" style="188" customWidth="1"/>
    <col min="11785" max="11785" width="9.25" style="188" customWidth="1"/>
    <col min="11786" max="11786" width="5.25" style="188" customWidth="1"/>
    <col min="11787" max="11788" width="6.75" style="188" customWidth="1"/>
    <col min="11789" max="11794" width="7.875" style="188" customWidth="1"/>
    <col min="11795" max="12032" width="9" style="188"/>
    <col min="12033" max="12033" width="3.125" style="188" customWidth="1"/>
    <col min="12034" max="12034" width="3.625" style="188" customWidth="1"/>
    <col min="12035" max="12035" width="1.875" style="188" customWidth="1"/>
    <col min="12036" max="12036" width="14" style="188" customWidth="1"/>
    <col min="12037" max="12037" width="9.25" style="188" customWidth="1"/>
    <col min="12038" max="12038" width="5.125" style="188" customWidth="1"/>
    <col min="12039" max="12039" width="9.25" style="188" customWidth="1"/>
    <col min="12040" max="12040" width="4.75" style="188" customWidth="1"/>
    <col min="12041" max="12041" width="9.25" style="188" customWidth="1"/>
    <col min="12042" max="12042" width="5.25" style="188" customWidth="1"/>
    <col min="12043" max="12044" width="6.75" style="188" customWidth="1"/>
    <col min="12045" max="12050" width="7.875" style="188" customWidth="1"/>
    <col min="12051" max="12288" width="9" style="188"/>
    <col min="12289" max="12289" width="3.125" style="188" customWidth="1"/>
    <col min="12290" max="12290" width="3.625" style="188" customWidth="1"/>
    <col min="12291" max="12291" width="1.875" style="188" customWidth="1"/>
    <col min="12292" max="12292" width="14" style="188" customWidth="1"/>
    <col min="12293" max="12293" width="9.25" style="188" customWidth="1"/>
    <col min="12294" max="12294" width="5.125" style="188" customWidth="1"/>
    <col min="12295" max="12295" width="9.25" style="188" customWidth="1"/>
    <col min="12296" max="12296" width="4.75" style="188" customWidth="1"/>
    <col min="12297" max="12297" width="9.25" style="188" customWidth="1"/>
    <col min="12298" max="12298" width="5.25" style="188" customWidth="1"/>
    <col min="12299" max="12300" width="6.75" style="188" customWidth="1"/>
    <col min="12301" max="12306" width="7.875" style="188" customWidth="1"/>
    <col min="12307" max="12544" width="9" style="188"/>
    <col min="12545" max="12545" width="3.125" style="188" customWidth="1"/>
    <col min="12546" max="12546" width="3.625" style="188" customWidth="1"/>
    <col min="12547" max="12547" width="1.875" style="188" customWidth="1"/>
    <col min="12548" max="12548" width="14" style="188" customWidth="1"/>
    <col min="12549" max="12549" width="9.25" style="188" customWidth="1"/>
    <col min="12550" max="12550" width="5.125" style="188" customWidth="1"/>
    <col min="12551" max="12551" width="9.25" style="188" customWidth="1"/>
    <col min="12552" max="12552" width="4.75" style="188" customWidth="1"/>
    <col min="12553" max="12553" width="9.25" style="188" customWidth="1"/>
    <col min="12554" max="12554" width="5.25" style="188" customWidth="1"/>
    <col min="12555" max="12556" width="6.75" style="188" customWidth="1"/>
    <col min="12557" max="12562" width="7.875" style="188" customWidth="1"/>
    <col min="12563" max="12800" width="9" style="188"/>
    <col min="12801" max="12801" width="3.125" style="188" customWidth="1"/>
    <col min="12802" max="12802" width="3.625" style="188" customWidth="1"/>
    <col min="12803" max="12803" width="1.875" style="188" customWidth="1"/>
    <col min="12804" max="12804" width="14" style="188" customWidth="1"/>
    <col min="12805" max="12805" width="9.25" style="188" customWidth="1"/>
    <col min="12806" max="12806" width="5.125" style="188" customWidth="1"/>
    <col min="12807" max="12807" width="9.25" style="188" customWidth="1"/>
    <col min="12808" max="12808" width="4.75" style="188" customWidth="1"/>
    <col min="12809" max="12809" width="9.25" style="188" customWidth="1"/>
    <col min="12810" max="12810" width="5.25" style="188" customWidth="1"/>
    <col min="12811" max="12812" width="6.75" style="188" customWidth="1"/>
    <col min="12813" max="12818" width="7.875" style="188" customWidth="1"/>
    <col min="12819" max="13056" width="9" style="188"/>
    <col min="13057" max="13057" width="3.125" style="188" customWidth="1"/>
    <col min="13058" max="13058" width="3.625" style="188" customWidth="1"/>
    <col min="13059" max="13059" width="1.875" style="188" customWidth="1"/>
    <col min="13060" max="13060" width="14" style="188" customWidth="1"/>
    <col min="13061" max="13061" width="9.25" style="188" customWidth="1"/>
    <col min="13062" max="13062" width="5.125" style="188" customWidth="1"/>
    <col min="13063" max="13063" width="9.25" style="188" customWidth="1"/>
    <col min="13064" max="13064" width="4.75" style="188" customWidth="1"/>
    <col min="13065" max="13065" width="9.25" style="188" customWidth="1"/>
    <col min="13066" max="13066" width="5.25" style="188" customWidth="1"/>
    <col min="13067" max="13068" width="6.75" style="188" customWidth="1"/>
    <col min="13069" max="13074" width="7.875" style="188" customWidth="1"/>
    <col min="13075" max="13312" width="9" style="188"/>
    <col min="13313" max="13313" width="3.125" style="188" customWidth="1"/>
    <col min="13314" max="13314" width="3.625" style="188" customWidth="1"/>
    <col min="13315" max="13315" width="1.875" style="188" customWidth="1"/>
    <col min="13316" max="13316" width="14" style="188" customWidth="1"/>
    <col min="13317" max="13317" width="9.25" style="188" customWidth="1"/>
    <col min="13318" max="13318" width="5.125" style="188" customWidth="1"/>
    <col min="13319" max="13319" width="9.25" style="188" customWidth="1"/>
    <col min="13320" max="13320" width="4.75" style="188" customWidth="1"/>
    <col min="13321" max="13321" width="9.25" style="188" customWidth="1"/>
    <col min="13322" max="13322" width="5.25" style="188" customWidth="1"/>
    <col min="13323" max="13324" width="6.75" style="188" customWidth="1"/>
    <col min="13325" max="13330" width="7.875" style="188" customWidth="1"/>
    <col min="13331" max="13568" width="9" style="188"/>
    <col min="13569" max="13569" width="3.125" style="188" customWidth="1"/>
    <col min="13570" max="13570" width="3.625" style="188" customWidth="1"/>
    <col min="13571" max="13571" width="1.875" style="188" customWidth="1"/>
    <col min="13572" max="13572" width="14" style="188" customWidth="1"/>
    <col min="13573" max="13573" width="9.25" style="188" customWidth="1"/>
    <col min="13574" max="13574" width="5.125" style="188" customWidth="1"/>
    <col min="13575" max="13575" width="9.25" style="188" customWidth="1"/>
    <col min="13576" max="13576" width="4.75" style="188" customWidth="1"/>
    <col min="13577" max="13577" width="9.25" style="188" customWidth="1"/>
    <col min="13578" max="13578" width="5.25" style="188" customWidth="1"/>
    <col min="13579" max="13580" width="6.75" style="188" customWidth="1"/>
    <col min="13581" max="13586" width="7.875" style="188" customWidth="1"/>
    <col min="13587" max="13824" width="9" style="188"/>
    <col min="13825" max="13825" width="3.125" style="188" customWidth="1"/>
    <col min="13826" max="13826" width="3.625" style="188" customWidth="1"/>
    <col min="13827" max="13827" width="1.875" style="188" customWidth="1"/>
    <col min="13828" max="13828" width="14" style="188" customWidth="1"/>
    <col min="13829" max="13829" width="9.25" style="188" customWidth="1"/>
    <col min="13830" max="13830" width="5.125" style="188" customWidth="1"/>
    <col min="13831" max="13831" width="9.25" style="188" customWidth="1"/>
    <col min="13832" max="13832" width="4.75" style="188" customWidth="1"/>
    <col min="13833" max="13833" width="9.25" style="188" customWidth="1"/>
    <col min="13834" max="13834" width="5.25" style="188" customWidth="1"/>
    <col min="13835" max="13836" width="6.75" style="188" customWidth="1"/>
    <col min="13837" max="13842" width="7.875" style="188" customWidth="1"/>
    <col min="13843" max="14080" width="9" style="188"/>
    <col min="14081" max="14081" width="3.125" style="188" customWidth="1"/>
    <col min="14082" max="14082" width="3.625" style="188" customWidth="1"/>
    <col min="14083" max="14083" width="1.875" style="188" customWidth="1"/>
    <col min="14084" max="14084" width="14" style="188" customWidth="1"/>
    <col min="14085" max="14085" width="9.25" style="188" customWidth="1"/>
    <col min="14086" max="14086" width="5.125" style="188" customWidth="1"/>
    <col min="14087" max="14087" width="9.25" style="188" customWidth="1"/>
    <col min="14088" max="14088" width="4.75" style="188" customWidth="1"/>
    <col min="14089" max="14089" width="9.25" style="188" customWidth="1"/>
    <col min="14090" max="14090" width="5.25" style="188" customWidth="1"/>
    <col min="14091" max="14092" width="6.75" style="188" customWidth="1"/>
    <col min="14093" max="14098" width="7.875" style="188" customWidth="1"/>
    <col min="14099" max="14336" width="9" style="188"/>
    <col min="14337" max="14337" width="3.125" style="188" customWidth="1"/>
    <col min="14338" max="14338" width="3.625" style="188" customWidth="1"/>
    <col min="14339" max="14339" width="1.875" style="188" customWidth="1"/>
    <col min="14340" max="14340" width="14" style="188" customWidth="1"/>
    <col min="14341" max="14341" width="9.25" style="188" customWidth="1"/>
    <col min="14342" max="14342" width="5.125" style="188" customWidth="1"/>
    <col min="14343" max="14343" width="9.25" style="188" customWidth="1"/>
    <col min="14344" max="14344" width="4.75" style="188" customWidth="1"/>
    <col min="14345" max="14345" width="9.25" style="188" customWidth="1"/>
    <col min="14346" max="14346" width="5.25" style="188" customWidth="1"/>
    <col min="14347" max="14348" width="6.75" style="188" customWidth="1"/>
    <col min="14349" max="14354" width="7.875" style="188" customWidth="1"/>
    <col min="14355" max="14592" width="9" style="188"/>
    <col min="14593" max="14593" width="3.125" style="188" customWidth="1"/>
    <col min="14594" max="14594" width="3.625" style="188" customWidth="1"/>
    <col min="14595" max="14595" width="1.875" style="188" customWidth="1"/>
    <col min="14596" max="14596" width="14" style="188" customWidth="1"/>
    <col min="14597" max="14597" width="9.25" style="188" customWidth="1"/>
    <col min="14598" max="14598" width="5.125" style="188" customWidth="1"/>
    <col min="14599" max="14599" width="9.25" style="188" customWidth="1"/>
    <col min="14600" max="14600" width="4.75" style="188" customWidth="1"/>
    <col min="14601" max="14601" width="9.25" style="188" customWidth="1"/>
    <col min="14602" max="14602" width="5.25" style="188" customWidth="1"/>
    <col min="14603" max="14604" width="6.75" style="188" customWidth="1"/>
    <col min="14605" max="14610" width="7.875" style="188" customWidth="1"/>
    <col min="14611" max="14848" width="9" style="188"/>
    <col min="14849" max="14849" width="3.125" style="188" customWidth="1"/>
    <col min="14850" max="14850" width="3.625" style="188" customWidth="1"/>
    <col min="14851" max="14851" width="1.875" style="188" customWidth="1"/>
    <col min="14852" max="14852" width="14" style="188" customWidth="1"/>
    <col min="14853" max="14853" width="9.25" style="188" customWidth="1"/>
    <col min="14854" max="14854" width="5.125" style="188" customWidth="1"/>
    <col min="14855" max="14855" width="9.25" style="188" customWidth="1"/>
    <col min="14856" max="14856" width="4.75" style="188" customWidth="1"/>
    <col min="14857" max="14857" width="9.25" style="188" customWidth="1"/>
    <col min="14858" max="14858" width="5.25" style="188" customWidth="1"/>
    <col min="14859" max="14860" width="6.75" style="188" customWidth="1"/>
    <col min="14861" max="14866" width="7.875" style="188" customWidth="1"/>
    <col min="14867" max="15104" width="9" style="188"/>
    <col min="15105" max="15105" width="3.125" style="188" customWidth="1"/>
    <col min="15106" max="15106" width="3.625" style="188" customWidth="1"/>
    <col min="15107" max="15107" width="1.875" style="188" customWidth="1"/>
    <col min="15108" max="15108" width="14" style="188" customWidth="1"/>
    <col min="15109" max="15109" width="9.25" style="188" customWidth="1"/>
    <col min="15110" max="15110" width="5.125" style="188" customWidth="1"/>
    <col min="15111" max="15111" width="9.25" style="188" customWidth="1"/>
    <col min="15112" max="15112" width="4.75" style="188" customWidth="1"/>
    <col min="15113" max="15113" width="9.25" style="188" customWidth="1"/>
    <col min="15114" max="15114" width="5.25" style="188" customWidth="1"/>
    <col min="15115" max="15116" width="6.75" style="188" customWidth="1"/>
    <col min="15117" max="15122" width="7.875" style="188" customWidth="1"/>
    <col min="15123" max="15360" width="9" style="188"/>
    <col min="15361" max="15361" width="3.125" style="188" customWidth="1"/>
    <col min="15362" max="15362" width="3.625" style="188" customWidth="1"/>
    <col min="15363" max="15363" width="1.875" style="188" customWidth="1"/>
    <col min="15364" max="15364" width="14" style="188" customWidth="1"/>
    <col min="15365" max="15365" width="9.25" style="188" customWidth="1"/>
    <col min="15366" max="15366" width="5.125" style="188" customWidth="1"/>
    <col min="15367" max="15367" width="9.25" style="188" customWidth="1"/>
    <col min="15368" max="15368" width="4.75" style="188" customWidth="1"/>
    <col min="15369" max="15369" width="9.25" style="188" customWidth="1"/>
    <col min="15370" max="15370" width="5.25" style="188" customWidth="1"/>
    <col min="15371" max="15372" width="6.75" style="188" customWidth="1"/>
    <col min="15373" max="15378" width="7.875" style="188" customWidth="1"/>
    <col min="15379" max="15616" width="9" style="188"/>
    <col min="15617" max="15617" width="3.125" style="188" customWidth="1"/>
    <col min="15618" max="15618" width="3.625" style="188" customWidth="1"/>
    <col min="15619" max="15619" width="1.875" style="188" customWidth="1"/>
    <col min="15620" max="15620" width="14" style="188" customWidth="1"/>
    <col min="15621" max="15621" width="9.25" style="188" customWidth="1"/>
    <col min="15622" max="15622" width="5.125" style="188" customWidth="1"/>
    <col min="15623" max="15623" width="9.25" style="188" customWidth="1"/>
    <col min="15624" max="15624" width="4.75" style="188" customWidth="1"/>
    <col min="15625" max="15625" width="9.25" style="188" customWidth="1"/>
    <col min="15626" max="15626" width="5.25" style="188" customWidth="1"/>
    <col min="15627" max="15628" width="6.75" style="188" customWidth="1"/>
    <col min="15629" max="15634" width="7.875" style="188" customWidth="1"/>
    <col min="15635" max="15872" width="9" style="188"/>
    <col min="15873" max="15873" width="3.125" style="188" customWidth="1"/>
    <col min="15874" max="15874" width="3.625" style="188" customWidth="1"/>
    <col min="15875" max="15875" width="1.875" style="188" customWidth="1"/>
    <col min="15876" max="15876" width="14" style="188" customWidth="1"/>
    <col min="15877" max="15877" width="9.25" style="188" customWidth="1"/>
    <col min="15878" max="15878" width="5.125" style="188" customWidth="1"/>
    <col min="15879" max="15879" width="9.25" style="188" customWidth="1"/>
    <col min="15880" max="15880" width="4.75" style="188" customWidth="1"/>
    <col min="15881" max="15881" width="9.25" style="188" customWidth="1"/>
    <col min="15882" max="15882" width="5.25" style="188" customWidth="1"/>
    <col min="15883" max="15884" width="6.75" style="188" customWidth="1"/>
    <col min="15885" max="15890" width="7.875" style="188" customWidth="1"/>
    <col min="15891" max="16128" width="9" style="188"/>
    <col min="16129" max="16129" width="3.125" style="188" customWidth="1"/>
    <col min="16130" max="16130" width="3.625" style="188" customWidth="1"/>
    <col min="16131" max="16131" width="1.875" style="188" customWidth="1"/>
    <col min="16132" max="16132" width="14" style="188" customWidth="1"/>
    <col min="16133" max="16133" width="9.25" style="188" customWidth="1"/>
    <col min="16134" max="16134" width="5.125" style="188" customWidth="1"/>
    <col min="16135" max="16135" width="9.25" style="188" customWidth="1"/>
    <col min="16136" max="16136" width="4.75" style="188" customWidth="1"/>
    <col min="16137" max="16137" width="9.25" style="188" customWidth="1"/>
    <col min="16138" max="16138" width="5.25" style="188" customWidth="1"/>
    <col min="16139" max="16140" width="6.75" style="188" customWidth="1"/>
    <col min="16141" max="16146" width="7.875" style="188" customWidth="1"/>
    <col min="16147" max="16384" width="9" style="188"/>
  </cols>
  <sheetData>
    <row r="1" spans="1:16" ht="14.25" customHeight="1">
      <c r="M1" s="31"/>
      <c r="N1" s="31"/>
      <c r="O1" s="32"/>
      <c r="P1" s="32"/>
    </row>
    <row r="2" spans="1:16" ht="26.25" customHeight="1">
      <c r="A2" s="349" t="s">
        <v>124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1"/>
      <c r="M2" s="31"/>
      <c r="N2" s="31"/>
      <c r="O2" s="32"/>
      <c r="P2" s="32"/>
    </row>
    <row r="3" spans="1:16" ht="18.75" customHeight="1">
      <c r="M3" s="31"/>
      <c r="N3" s="31"/>
      <c r="O3" s="32"/>
      <c r="P3" s="32"/>
    </row>
    <row r="4" spans="1:16" ht="20.100000000000001" customHeight="1">
      <c r="A4" s="5"/>
      <c r="B4" s="352" t="s">
        <v>125</v>
      </c>
      <c r="C4" s="352"/>
      <c r="D4" s="352"/>
      <c r="E4" s="352"/>
      <c r="F4" s="352"/>
      <c r="G4" s="352"/>
      <c r="H4" s="352"/>
      <c r="I4" s="352"/>
      <c r="J4" s="352"/>
      <c r="K4" s="352"/>
      <c r="M4" s="31"/>
      <c r="N4" s="31"/>
      <c r="O4" s="32"/>
      <c r="P4" s="32"/>
    </row>
    <row r="5" spans="1:16" ht="20.100000000000001" customHeight="1">
      <c r="A5" s="5"/>
      <c r="C5" s="353"/>
      <c r="D5" s="353"/>
      <c r="E5" s="353"/>
      <c r="F5" s="353"/>
      <c r="G5" s="353"/>
      <c r="H5" s="353"/>
      <c r="I5" s="353"/>
      <c r="J5" s="353"/>
      <c r="K5" s="353"/>
      <c r="M5" s="31"/>
      <c r="N5" s="31"/>
      <c r="O5" s="32"/>
      <c r="P5" s="32"/>
    </row>
    <row r="6" spans="1:16" ht="20.100000000000001" customHeight="1">
      <c r="A6" s="5"/>
      <c r="C6" s="353"/>
      <c r="D6" s="353"/>
      <c r="E6" s="353"/>
      <c r="F6" s="353"/>
      <c r="G6" s="353"/>
      <c r="H6" s="353"/>
      <c r="I6" s="353"/>
      <c r="J6" s="353"/>
      <c r="K6" s="353"/>
      <c r="M6" s="31"/>
      <c r="N6" s="31"/>
      <c r="O6" s="32"/>
      <c r="P6" s="32"/>
    </row>
    <row r="7" spans="1:16" ht="16.5" customHeight="1">
      <c r="A7" s="5"/>
      <c r="C7" s="23"/>
      <c r="M7" s="31"/>
      <c r="N7" s="31"/>
      <c r="O7" s="32"/>
      <c r="P7" s="32"/>
    </row>
    <row r="8" spans="1:16" ht="12" customHeight="1">
      <c r="L8" s="10" t="s">
        <v>80</v>
      </c>
      <c r="M8" s="31"/>
      <c r="N8" s="31"/>
      <c r="O8" s="32"/>
      <c r="P8" s="32"/>
    </row>
    <row r="9" spans="1:16" ht="18" customHeight="1">
      <c r="C9" s="354" t="s">
        <v>87</v>
      </c>
      <c r="D9" s="355"/>
      <c r="E9" s="358" t="s">
        <v>136</v>
      </c>
      <c r="F9" s="359"/>
      <c r="G9" s="362" t="s">
        <v>137</v>
      </c>
      <c r="H9" s="354"/>
      <c r="I9" s="354"/>
      <c r="J9" s="355"/>
      <c r="K9" s="363" t="s">
        <v>123</v>
      </c>
      <c r="L9" s="362"/>
      <c r="M9" s="31"/>
      <c r="N9" s="31"/>
      <c r="O9" s="32"/>
      <c r="P9" s="32"/>
    </row>
    <row r="10" spans="1:16" ht="18" customHeight="1">
      <c r="C10" s="356"/>
      <c r="D10" s="357"/>
      <c r="E10" s="360"/>
      <c r="F10" s="361"/>
      <c r="G10" s="364" t="s">
        <v>7</v>
      </c>
      <c r="H10" s="365"/>
      <c r="I10" s="364" t="s">
        <v>8</v>
      </c>
      <c r="J10" s="365"/>
      <c r="K10" s="192" t="s">
        <v>9</v>
      </c>
      <c r="L10" s="193" t="s">
        <v>10</v>
      </c>
      <c r="M10" s="31"/>
      <c r="N10" s="31"/>
      <c r="O10" s="32"/>
      <c r="P10" s="32"/>
    </row>
    <row r="11" spans="1:16" s="8" customFormat="1" ht="18" customHeight="1">
      <c r="C11" s="343" t="s">
        <v>11</v>
      </c>
      <c r="D11" s="344"/>
      <c r="E11" s="1" t="e">
        <f>SUM(E12:E13)</f>
        <v>#REF!</v>
      </c>
      <c r="F11" s="16" t="s">
        <v>101</v>
      </c>
      <c r="G11" s="26" t="e">
        <f>SUM(G12:G13)</f>
        <v>#REF!</v>
      </c>
      <c r="H11" s="42" t="s">
        <v>119</v>
      </c>
      <c r="I11" s="26" t="e">
        <f>SUM(I12:I13)</f>
        <v>#REF!</v>
      </c>
      <c r="J11" s="42" t="s">
        <v>119</v>
      </c>
      <c r="K11" s="43" t="e">
        <f>M11/G11*100</f>
        <v>#REF!</v>
      </c>
      <c r="L11" s="44" t="e">
        <f>N11/I11*100</f>
        <v>#REF!</v>
      </c>
      <c r="M11" s="30" t="e">
        <f>$E11-G11</f>
        <v>#REF!</v>
      </c>
      <c r="N11" s="30" t="e">
        <f>E11-I11</f>
        <v>#REF!</v>
      </c>
      <c r="O11" s="31"/>
      <c r="P11" s="31"/>
    </row>
    <row r="12" spans="1:16" s="8" customFormat="1" ht="18" customHeight="1">
      <c r="C12" s="345" t="s">
        <v>12</v>
      </c>
      <c r="D12" s="346"/>
      <c r="E12" s="191" t="e">
        <f>SUM(#REF!+#REF!+#REF!+#REF!+#REF!+#REF!+#REF!+#REF!+#REF!+#REF!+#REF!+#REF!+#REF!+#REF!+#REF!+#REF!+#REF!+#REF!)</f>
        <v>#REF!</v>
      </c>
      <c r="F12" s="17" t="e">
        <f>E12/E$11*100</f>
        <v>#REF!</v>
      </c>
      <c r="G12" s="191" t="e">
        <f>SUM(#REF!+#REF!+#REF!+#REF!+#REF!+#REF!+#REF!+#REF!+#REF!+#REF!+#REF!+#REF!+#REF!+#REF!+#REF!+#REF!+#REF!+#REF!)</f>
        <v>#REF!</v>
      </c>
      <c r="H12" s="45" t="e">
        <f>G12/G$11*100</f>
        <v>#REF!</v>
      </c>
      <c r="I12" s="191" t="e">
        <f>SUM(#REF!+#REF!+#REF!+#REF!+#REF!+#REF!+#REF!+#REF!+#REF!+#REF!+#REF!+#REF!+#REF!+#REF!+#REF!+#REF!+#REF!+#REF!)</f>
        <v>#REF!</v>
      </c>
      <c r="J12" s="45" t="e">
        <f>I12/I$11*100</f>
        <v>#REF!</v>
      </c>
      <c r="K12" s="46" t="e">
        <f>M12/G12*100</f>
        <v>#REF!</v>
      </c>
      <c r="L12" s="47" t="e">
        <f>N12/I12*100</f>
        <v>#REF!</v>
      </c>
      <c r="M12" s="30" t="e">
        <f>$E12-G12</f>
        <v>#REF!</v>
      </c>
      <c r="N12" s="30" t="e">
        <f>E12-I12</f>
        <v>#REF!</v>
      </c>
      <c r="O12" s="31"/>
      <c r="P12" s="31"/>
    </row>
    <row r="13" spans="1:16" s="8" customFormat="1" ht="18" customHeight="1">
      <c r="C13" s="347" t="s">
        <v>130</v>
      </c>
      <c r="D13" s="348"/>
      <c r="E13" s="191" t="e">
        <f>SUM(#REF!+#REF!+#REF!+#REF!+#REF!+#REF!+#REF!+#REF!+#REF!+#REF!+#REF!+#REF!+#REF!+#REF!+#REF!+#REF!+#REF!+#REF!)</f>
        <v>#REF!</v>
      </c>
      <c r="F13" s="18" t="e">
        <f>E13/E$11*100</f>
        <v>#REF!</v>
      </c>
      <c r="G13" s="191" t="e">
        <f>SUM(#REF!+#REF!+#REF!+#REF!+#REF!+#REF!+#REF!+#REF!+#REF!+#REF!+#REF!+#REF!+#REF!+#REF!+#REF!+#REF!+#REF!+#REF!)</f>
        <v>#REF!</v>
      </c>
      <c r="H13" s="48" t="e">
        <f>G13/G$11*100</f>
        <v>#REF!</v>
      </c>
      <c r="I13" s="191" t="e">
        <f>SUM(#REF!+#REF!+#REF!+#REF!+#REF!+#REF!+#REF!+#REF!+#REF!+#REF!+#REF!+#REF!+#REF!+#REF!+#REF!+#REF!+#REF!+#REF!)</f>
        <v>#REF!</v>
      </c>
      <c r="J13" s="48" t="e">
        <f>I13/I$11*100</f>
        <v>#REF!</v>
      </c>
      <c r="K13" s="27" t="e">
        <f>M13/G13*100</f>
        <v>#REF!</v>
      </c>
      <c r="L13" s="49" t="e">
        <f>N13/I13*100</f>
        <v>#REF!</v>
      </c>
      <c r="M13" s="30" t="e">
        <f>$E13-G13</f>
        <v>#REF!</v>
      </c>
      <c r="N13" s="30" t="e">
        <f>E13-I13</f>
        <v>#REF!</v>
      </c>
      <c r="O13" s="31"/>
      <c r="P13" s="31"/>
    </row>
    <row r="14" spans="1:16" s="7" customFormat="1" ht="18" customHeight="1">
      <c r="C14" s="2"/>
      <c r="D14" s="11" t="s">
        <v>116</v>
      </c>
      <c r="E14" s="191" t="e">
        <f>SUM(#REF!+#REF!+#REF!+#REF!+#REF!+#REF!+#REF!+#REF!+#REF!+#REF!+#REF!+#REF!+#REF!+#REF!+#REF!+#REF!+#REF!+#REF!)</f>
        <v>#REF!</v>
      </c>
      <c r="F14" s="19" t="e">
        <f>E14/E$11*100</f>
        <v>#REF!</v>
      </c>
      <c r="G14" s="191" t="e">
        <f>SUM(#REF!+#REF!+#REF!+#REF!+#REF!+#REF!+#REF!+#REF!+#REF!+#REF!+#REF!+#REF!+#REF!+#REF!+#REF!+#REF!+#REF!+#REF!)</f>
        <v>#REF!</v>
      </c>
      <c r="H14" s="50" t="e">
        <f>G14/G$11*100</f>
        <v>#REF!</v>
      </c>
      <c r="I14" s="191" t="e">
        <f>SUM(#REF!+#REF!+#REF!+#REF!+#REF!+#REF!+#REF!+#REF!+#REF!+#REF!+#REF!+#REF!+#REF!+#REF!+#REF!+#REF!+#REF!+#REF!)</f>
        <v>#REF!</v>
      </c>
      <c r="J14" s="50" t="e">
        <f>I14/I$11*100</f>
        <v>#REF!</v>
      </c>
      <c r="K14" s="28" t="e">
        <f>M14/G14*100</f>
        <v>#REF!</v>
      </c>
      <c r="L14" s="51" t="e">
        <f>N14/I14*100</f>
        <v>#REF!</v>
      </c>
      <c r="M14" s="30" t="e">
        <f>$E14-G14</f>
        <v>#REF!</v>
      </c>
      <c r="N14" s="30" t="e">
        <f>E14-I14</f>
        <v>#REF!</v>
      </c>
      <c r="O14" s="31"/>
      <c r="P14" s="31"/>
    </row>
    <row r="15" spans="1:16" s="7" customFormat="1" ht="18" customHeight="1">
      <c r="C15" s="3"/>
      <c r="D15" s="12" t="s">
        <v>131</v>
      </c>
      <c r="E15" s="191" t="e">
        <f>SUM(#REF!+#REF!+#REF!+#REF!+#REF!+#REF!+#REF!+#REF!+#REF!+#REF!+#REF!+#REF!+#REF!+#REF!+#REF!+#REF!+#REF!+#REF!)</f>
        <v>#REF!</v>
      </c>
      <c r="F15" s="20" t="e">
        <f>E15/E$11*100</f>
        <v>#REF!</v>
      </c>
      <c r="G15" s="191" t="e">
        <f>SUM(#REF!+#REF!+#REF!+#REF!+#REF!+#REF!+#REF!+#REF!+#REF!+#REF!+#REF!+#REF!+#REF!+#REF!+#REF!+#REF!+#REF!+#REF!)</f>
        <v>#REF!</v>
      </c>
      <c r="H15" s="52" t="e">
        <f>G15/G$11*100</f>
        <v>#REF!</v>
      </c>
      <c r="I15" s="191" t="e">
        <f>SUM(#REF!+#REF!+#REF!+#REF!+#REF!+#REF!+#REF!+#REF!+#REF!+#REF!+#REF!+#REF!+#REF!+#REF!+#REF!+#REF!+#REF!+#REF!)</f>
        <v>#REF!</v>
      </c>
      <c r="J15" s="52" t="e">
        <f>I15/I$11*100</f>
        <v>#REF!</v>
      </c>
      <c r="K15" s="29" t="e">
        <f>M15/G15*100</f>
        <v>#REF!</v>
      </c>
      <c r="L15" s="53" t="e">
        <f>N15/I15*100</f>
        <v>#REF!</v>
      </c>
      <c r="M15" s="30" t="e">
        <f>$E15-G15</f>
        <v>#REF!</v>
      </c>
      <c r="N15" s="30" t="e">
        <f>E15-I15</f>
        <v>#REF!</v>
      </c>
      <c r="O15" s="31"/>
      <c r="P15" s="31"/>
    </row>
    <row r="16" spans="1:16" s="8" customFormat="1" ht="16.5" customHeight="1">
      <c r="D16" s="189" t="s">
        <v>132</v>
      </c>
      <c r="E16" s="190" t="e">
        <f>E14+E15</f>
        <v>#REF!</v>
      </c>
      <c r="F16" s="189"/>
      <c r="G16" s="190" t="e">
        <f>G14+G15</f>
        <v>#REF!</v>
      </c>
      <c r="H16" s="189"/>
      <c r="I16" s="190" t="e">
        <f>I14+I15</f>
        <v>#REF!</v>
      </c>
      <c r="J16" s="189"/>
      <c r="K16" s="189"/>
      <c r="L16" s="189"/>
      <c r="M16" s="31"/>
      <c r="N16" s="31"/>
      <c r="O16" s="31"/>
      <c r="P16" s="31"/>
    </row>
    <row r="17" spans="1:19" s="8" customFormat="1" ht="18" customHeight="1">
      <c r="D17" s="189" t="s">
        <v>133</v>
      </c>
      <c r="E17" s="189" t="e">
        <f>IF(E13=E16,"","ER")</f>
        <v>#REF!</v>
      </c>
      <c r="F17" s="189"/>
      <c r="G17" s="189" t="e">
        <f>IF(G13=G16,"","ER")</f>
        <v>#REF!</v>
      </c>
      <c r="H17" s="189"/>
      <c r="I17" s="189" t="e">
        <f>IF(I13=I16,"","ER")</f>
        <v>#REF!</v>
      </c>
      <c r="J17" s="189"/>
      <c r="K17" s="189"/>
      <c r="L17" s="189"/>
      <c r="M17" s="31"/>
      <c r="N17" s="31"/>
      <c r="O17" s="31"/>
      <c r="P17" s="31"/>
    </row>
    <row r="18" spans="1:19" s="8" customFormat="1" ht="18" customHeight="1">
      <c r="B18" s="23" t="s">
        <v>134</v>
      </c>
      <c r="C18" s="23"/>
      <c r="M18" s="31"/>
      <c r="N18" s="31"/>
      <c r="O18" s="31"/>
      <c r="P18" s="31"/>
    </row>
    <row r="19" spans="1:19" s="8" customFormat="1" ht="19.5" customHeight="1">
      <c r="M19" s="31"/>
      <c r="N19" s="31"/>
      <c r="O19" s="31"/>
      <c r="P19" s="33"/>
      <c r="Q19" s="4"/>
      <c r="R19" s="4"/>
    </row>
    <row r="20" spans="1:19" s="8" customFormat="1" ht="19.5" customHeight="1">
      <c r="M20" s="34" t="s">
        <v>2</v>
      </c>
      <c r="N20" s="34" t="s">
        <v>3</v>
      </c>
      <c r="O20" s="34"/>
      <c r="P20" s="34"/>
      <c r="Q20" s="13"/>
      <c r="R20" s="13"/>
      <c r="S20" s="21"/>
    </row>
    <row r="21" spans="1:19" s="8" customFormat="1" ht="19.5" customHeight="1">
      <c r="M21" s="34"/>
      <c r="N21" s="35"/>
      <c r="O21" s="36"/>
      <c r="P21" s="37"/>
      <c r="Q21" s="13"/>
      <c r="R21" s="14"/>
      <c r="S21" s="21"/>
    </row>
    <row r="22" spans="1:19" ht="19.5" customHeight="1">
      <c r="M22" s="34"/>
      <c r="N22" s="35"/>
      <c r="O22" s="36"/>
      <c r="P22" s="37"/>
      <c r="Q22" s="13"/>
      <c r="R22" s="6"/>
      <c r="S22" s="21"/>
    </row>
    <row r="23" spans="1:19" ht="19.5" customHeight="1">
      <c r="M23" s="34"/>
      <c r="N23" s="35"/>
      <c r="O23" s="36"/>
      <c r="P23" s="37"/>
      <c r="Q23" s="13"/>
      <c r="R23" s="14"/>
      <c r="S23" s="21"/>
    </row>
    <row r="24" spans="1:19" ht="19.5" customHeight="1">
      <c r="M24" s="34"/>
      <c r="N24" s="35"/>
      <c r="O24" s="36"/>
      <c r="P24" s="37"/>
      <c r="Q24" s="13"/>
      <c r="R24" s="14"/>
      <c r="S24" s="21"/>
    </row>
    <row r="25" spans="1:19" ht="19.5" customHeight="1">
      <c r="M25" s="34"/>
      <c r="N25" s="38"/>
      <c r="O25" s="36"/>
      <c r="P25" s="37"/>
      <c r="Q25" s="13"/>
      <c r="R25" s="14"/>
      <c r="S25" s="21"/>
    </row>
    <row r="26" spans="1:19">
      <c r="M26" s="34"/>
      <c r="N26" s="35"/>
      <c r="O26" s="36"/>
      <c r="P26" s="37"/>
      <c r="Q26" s="13"/>
      <c r="R26" s="14"/>
      <c r="S26" s="21"/>
    </row>
    <row r="27" spans="1:19">
      <c r="M27" s="34"/>
      <c r="N27" s="35"/>
      <c r="O27" s="32"/>
      <c r="P27" s="32"/>
      <c r="Q27" s="13"/>
      <c r="S27" s="21"/>
    </row>
    <row r="28" spans="1:19">
      <c r="M28" s="31"/>
      <c r="N28" s="31"/>
      <c r="O28" s="32"/>
      <c r="P28" s="32"/>
    </row>
    <row r="29" spans="1:19">
      <c r="A29" s="8"/>
      <c r="B29" s="23" t="s">
        <v>97</v>
      </c>
      <c r="C29" s="23"/>
      <c r="D29" s="8"/>
      <c r="E29" s="8"/>
      <c r="M29" s="31"/>
      <c r="N29" s="31"/>
      <c r="O29" s="32"/>
      <c r="P29" s="32"/>
    </row>
    <row r="30" spans="1:19" ht="7.5" customHeight="1">
      <c r="M30" s="31"/>
      <c r="N30" s="31"/>
      <c r="O30" s="32"/>
      <c r="P30" s="32"/>
    </row>
    <row r="31" spans="1:19">
      <c r="M31" s="34" t="s">
        <v>2</v>
      </c>
      <c r="N31" s="34" t="s">
        <v>135</v>
      </c>
      <c r="O31" s="32"/>
      <c r="P31" s="32"/>
      <c r="R31" s="9"/>
      <c r="S31" s="22"/>
    </row>
    <row r="32" spans="1:19">
      <c r="M32" s="34"/>
      <c r="N32" s="39"/>
      <c r="O32" s="32"/>
      <c r="P32" s="32"/>
      <c r="R32" s="9"/>
      <c r="S32" s="22"/>
    </row>
    <row r="33" spans="13:19">
      <c r="M33" s="34"/>
      <c r="N33" s="39"/>
      <c r="O33" s="32"/>
      <c r="P33" s="32"/>
      <c r="R33" s="9"/>
      <c r="S33" s="22"/>
    </row>
    <row r="34" spans="13:19">
      <c r="M34" s="34"/>
      <c r="N34" s="39"/>
      <c r="O34" s="32"/>
      <c r="P34" s="32"/>
      <c r="R34" s="9"/>
      <c r="S34" s="22"/>
    </row>
    <row r="35" spans="13:19">
      <c r="M35" s="34"/>
      <c r="N35" s="39"/>
      <c r="O35" s="32"/>
      <c r="P35" s="32"/>
      <c r="R35" s="9"/>
      <c r="S35" s="22"/>
    </row>
    <row r="36" spans="13:19">
      <c r="M36" s="34"/>
      <c r="N36" s="39"/>
      <c r="O36" s="32"/>
      <c r="P36" s="32"/>
      <c r="R36" s="24"/>
      <c r="S36" s="24"/>
    </row>
    <row r="37" spans="13:19">
      <c r="M37" s="34"/>
      <c r="N37" s="39"/>
      <c r="O37" s="32"/>
      <c r="P37" s="32"/>
    </row>
    <row r="38" spans="13:19">
      <c r="M38" s="40"/>
      <c r="N38" s="41"/>
      <c r="O38" s="32"/>
      <c r="P38" s="32"/>
    </row>
    <row r="39" spans="13:19">
      <c r="M39" s="31"/>
      <c r="N39" s="31"/>
      <c r="O39" s="32"/>
      <c r="P39" s="32"/>
    </row>
    <row r="40" spans="13:19">
      <c r="M40" s="31"/>
      <c r="N40" s="31"/>
      <c r="O40" s="32"/>
      <c r="P40" s="32"/>
    </row>
    <row r="41" spans="13:19">
      <c r="M41" s="31"/>
      <c r="N41" s="31"/>
      <c r="O41" s="32"/>
      <c r="P41" s="32"/>
    </row>
    <row r="42" spans="13:19" ht="13.5" customHeight="1">
      <c r="M42" s="31"/>
      <c r="N42" s="31"/>
      <c r="O42" s="32"/>
      <c r="P42" s="32"/>
    </row>
    <row r="43" spans="13:19">
      <c r="M43" s="31"/>
      <c r="N43" s="31"/>
      <c r="O43" s="32"/>
      <c r="P43" s="32"/>
    </row>
    <row r="44" spans="13:19">
      <c r="M44" s="31"/>
      <c r="N44" s="31"/>
      <c r="O44" s="32"/>
      <c r="P44" s="32"/>
    </row>
    <row r="45" spans="13:19">
      <c r="M45" s="31"/>
      <c r="N45" s="31"/>
      <c r="O45" s="32"/>
      <c r="P45" s="32"/>
    </row>
    <row r="80" spans="13:14" ht="15" customHeight="1">
      <c r="M80" s="188"/>
      <c r="N80" s="188"/>
    </row>
    <row r="81" spans="13:14" ht="15.75" customHeight="1">
      <c r="M81" s="188"/>
      <c r="N81" s="188"/>
    </row>
  </sheetData>
  <mergeCells count="13">
    <mergeCell ref="C11:D11"/>
    <mergeCell ref="C12:D12"/>
    <mergeCell ref="C13:D13"/>
    <mergeCell ref="A2:L2"/>
    <mergeCell ref="B4:K4"/>
    <mergeCell ref="C5:K5"/>
    <mergeCell ref="C6:K6"/>
    <mergeCell ref="C9:D10"/>
    <mergeCell ref="E9:F10"/>
    <mergeCell ref="G9:J9"/>
    <mergeCell ref="K9:L9"/>
    <mergeCell ref="G10:H10"/>
    <mergeCell ref="I10:J10"/>
  </mergeCells>
  <phoneticPr fontId="2" type="noConversion"/>
  <pageMargins left="0.6692913385826772" right="0.47244094488188981" top="1.0629921259842521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1"/>
  <sheetViews>
    <sheetView tabSelected="1" view="pageBreakPreview" zoomScaleNormal="100" zoomScaleSheetLayoutView="100" workbookViewId="0">
      <selection activeCell="D3" sqref="D3"/>
    </sheetView>
  </sheetViews>
  <sheetFormatPr defaultRowHeight="16.5"/>
  <cols>
    <col min="1" max="1" width="3.125" style="54" customWidth="1"/>
    <col min="2" max="2" width="3.625" style="54" customWidth="1"/>
    <col min="3" max="3" width="1.875" style="54" customWidth="1"/>
    <col min="4" max="4" width="14" style="54" customWidth="1"/>
    <col min="5" max="5" width="9.125" style="54" customWidth="1"/>
    <col min="6" max="6" width="5.125" style="54" customWidth="1"/>
    <col min="7" max="7" width="9.125" style="54" customWidth="1"/>
    <col min="8" max="8" width="5.125" style="54" customWidth="1"/>
    <col min="9" max="9" width="9.125" style="54" customWidth="1"/>
    <col min="10" max="10" width="5.125" style="54" customWidth="1"/>
    <col min="11" max="12" width="7.125" style="54" customWidth="1"/>
    <col min="13" max="13" width="7.875" style="55" customWidth="1"/>
    <col min="14" max="14" width="9.625" style="55" customWidth="1"/>
    <col min="15" max="18" width="7.875" style="54" customWidth="1"/>
    <col min="19" max="256" width="9" style="54"/>
    <col min="257" max="257" width="3.125" style="54" customWidth="1"/>
    <col min="258" max="258" width="3.625" style="54" customWidth="1"/>
    <col min="259" max="259" width="1.875" style="54" customWidth="1"/>
    <col min="260" max="260" width="14" style="54" customWidth="1"/>
    <col min="261" max="261" width="9.25" style="54" customWidth="1"/>
    <col min="262" max="262" width="5.125" style="54" customWidth="1"/>
    <col min="263" max="263" width="9.25" style="54" customWidth="1"/>
    <col min="264" max="264" width="4.75" style="54" customWidth="1"/>
    <col min="265" max="265" width="9.25" style="54" customWidth="1"/>
    <col min="266" max="266" width="5.25" style="54" customWidth="1"/>
    <col min="267" max="268" width="6.75" style="54" customWidth="1"/>
    <col min="269" max="269" width="7.875" style="54" customWidth="1"/>
    <col min="270" max="270" width="20.75" style="54" customWidth="1"/>
    <col min="271" max="274" width="7.875" style="54" customWidth="1"/>
    <col min="275" max="512" width="9" style="54"/>
    <col min="513" max="513" width="3.125" style="54" customWidth="1"/>
    <col min="514" max="514" width="3.625" style="54" customWidth="1"/>
    <col min="515" max="515" width="1.875" style="54" customWidth="1"/>
    <col min="516" max="516" width="14" style="54" customWidth="1"/>
    <col min="517" max="517" width="9.25" style="54" customWidth="1"/>
    <col min="518" max="518" width="5.125" style="54" customWidth="1"/>
    <col min="519" max="519" width="9.25" style="54" customWidth="1"/>
    <col min="520" max="520" width="4.75" style="54" customWidth="1"/>
    <col min="521" max="521" width="9.25" style="54" customWidth="1"/>
    <col min="522" max="522" width="5.25" style="54" customWidth="1"/>
    <col min="523" max="524" width="6.75" style="54" customWidth="1"/>
    <col min="525" max="525" width="7.875" style="54" customWidth="1"/>
    <col min="526" max="526" width="20.75" style="54" customWidth="1"/>
    <col min="527" max="530" width="7.875" style="54" customWidth="1"/>
    <col min="531" max="768" width="9" style="54"/>
    <col min="769" max="769" width="3.125" style="54" customWidth="1"/>
    <col min="770" max="770" width="3.625" style="54" customWidth="1"/>
    <col min="771" max="771" width="1.875" style="54" customWidth="1"/>
    <col min="772" max="772" width="14" style="54" customWidth="1"/>
    <col min="773" max="773" width="9.25" style="54" customWidth="1"/>
    <col min="774" max="774" width="5.125" style="54" customWidth="1"/>
    <col min="775" max="775" width="9.25" style="54" customWidth="1"/>
    <col min="776" max="776" width="4.75" style="54" customWidth="1"/>
    <col min="777" max="777" width="9.25" style="54" customWidth="1"/>
    <col min="778" max="778" width="5.25" style="54" customWidth="1"/>
    <col min="779" max="780" width="6.75" style="54" customWidth="1"/>
    <col min="781" max="781" width="7.875" style="54" customWidth="1"/>
    <col min="782" max="782" width="20.75" style="54" customWidth="1"/>
    <col min="783" max="786" width="7.875" style="54" customWidth="1"/>
    <col min="787" max="1024" width="9" style="54"/>
    <col min="1025" max="1025" width="3.125" style="54" customWidth="1"/>
    <col min="1026" max="1026" width="3.625" style="54" customWidth="1"/>
    <col min="1027" max="1027" width="1.875" style="54" customWidth="1"/>
    <col min="1028" max="1028" width="14" style="54" customWidth="1"/>
    <col min="1029" max="1029" width="9.25" style="54" customWidth="1"/>
    <col min="1030" max="1030" width="5.125" style="54" customWidth="1"/>
    <col min="1031" max="1031" width="9.25" style="54" customWidth="1"/>
    <col min="1032" max="1032" width="4.75" style="54" customWidth="1"/>
    <col min="1033" max="1033" width="9.25" style="54" customWidth="1"/>
    <col min="1034" max="1034" width="5.25" style="54" customWidth="1"/>
    <col min="1035" max="1036" width="6.75" style="54" customWidth="1"/>
    <col min="1037" max="1037" width="7.875" style="54" customWidth="1"/>
    <col min="1038" max="1038" width="20.75" style="54" customWidth="1"/>
    <col min="1039" max="1042" width="7.875" style="54" customWidth="1"/>
    <col min="1043" max="1280" width="9" style="54"/>
    <col min="1281" max="1281" width="3.125" style="54" customWidth="1"/>
    <col min="1282" max="1282" width="3.625" style="54" customWidth="1"/>
    <col min="1283" max="1283" width="1.875" style="54" customWidth="1"/>
    <col min="1284" max="1284" width="14" style="54" customWidth="1"/>
    <col min="1285" max="1285" width="9.25" style="54" customWidth="1"/>
    <col min="1286" max="1286" width="5.125" style="54" customWidth="1"/>
    <col min="1287" max="1287" width="9.25" style="54" customWidth="1"/>
    <col min="1288" max="1288" width="4.75" style="54" customWidth="1"/>
    <col min="1289" max="1289" width="9.25" style="54" customWidth="1"/>
    <col min="1290" max="1290" width="5.25" style="54" customWidth="1"/>
    <col min="1291" max="1292" width="6.75" style="54" customWidth="1"/>
    <col min="1293" max="1293" width="7.875" style="54" customWidth="1"/>
    <col min="1294" max="1294" width="20.75" style="54" customWidth="1"/>
    <col min="1295" max="1298" width="7.875" style="54" customWidth="1"/>
    <col min="1299" max="1536" width="9" style="54"/>
    <col min="1537" max="1537" width="3.125" style="54" customWidth="1"/>
    <col min="1538" max="1538" width="3.625" style="54" customWidth="1"/>
    <col min="1539" max="1539" width="1.875" style="54" customWidth="1"/>
    <col min="1540" max="1540" width="14" style="54" customWidth="1"/>
    <col min="1541" max="1541" width="9.25" style="54" customWidth="1"/>
    <col min="1542" max="1542" width="5.125" style="54" customWidth="1"/>
    <col min="1543" max="1543" width="9.25" style="54" customWidth="1"/>
    <col min="1544" max="1544" width="4.75" style="54" customWidth="1"/>
    <col min="1545" max="1545" width="9.25" style="54" customWidth="1"/>
    <col min="1546" max="1546" width="5.25" style="54" customWidth="1"/>
    <col min="1547" max="1548" width="6.75" style="54" customWidth="1"/>
    <col min="1549" max="1549" width="7.875" style="54" customWidth="1"/>
    <col min="1550" max="1550" width="20.75" style="54" customWidth="1"/>
    <col min="1551" max="1554" width="7.875" style="54" customWidth="1"/>
    <col min="1555" max="1792" width="9" style="54"/>
    <col min="1793" max="1793" width="3.125" style="54" customWidth="1"/>
    <col min="1794" max="1794" width="3.625" style="54" customWidth="1"/>
    <col min="1795" max="1795" width="1.875" style="54" customWidth="1"/>
    <col min="1796" max="1796" width="14" style="54" customWidth="1"/>
    <col min="1797" max="1797" width="9.25" style="54" customWidth="1"/>
    <col min="1798" max="1798" width="5.125" style="54" customWidth="1"/>
    <col min="1799" max="1799" width="9.25" style="54" customWidth="1"/>
    <col min="1800" max="1800" width="4.75" style="54" customWidth="1"/>
    <col min="1801" max="1801" width="9.25" style="54" customWidth="1"/>
    <col min="1802" max="1802" width="5.25" style="54" customWidth="1"/>
    <col min="1803" max="1804" width="6.75" style="54" customWidth="1"/>
    <col min="1805" max="1805" width="7.875" style="54" customWidth="1"/>
    <col min="1806" max="1806" width="20.75" style="54" customWidth="1"/>
    <col min="1807" max="1810" width="7.875" style="54" customWidth="1"/>
    <col min="1811" max="2048" width="9" style="54"/>
    <col min="2049" max="2049" width="3.125" style="54" customWidth="1"/>
    <col min="2050" max="2050" width="3.625" style="54" customWidth="1"/>
    <col min="2051" max="2051" width="1.875" style="54" customWidth="1"/>
    <col min="2052" max="2052" width="14" style="54" customWidth="1"/>
    <col min="2053" max="2053" width="9.25" style="54" customWidth="1"/>
    <col min="2054" max="2054" width="5.125" style="54" customWidth="1"/>
    <col min="2055" max="2055" width="9.25" style="54" customWidth="1"/>
    <col min="2056" max="2056" width="4.75" style="54" customWidth="1"/>
    <col min="2057" max="2057" width="9.25" style="54" customWidth="1"/>
    <col min="2058" max="2058" width="5.25" style="54" customWidth="1"/>
    <col min="2059" max="2060" width="6.75" style="54" customWidth="1"/>
    <col min="2061" max="2061" width="7.875" style="54" customWidth="1"/>
    <col min="2062" max="2062" width="20.75" style="54" customWidth="1"/>
    <col min="2063" max="2066" width="7.875" style="54" customWidth="1"/>
    <col min="2067" max="2304" width="9" style="54"/>
    <col min="2305" max="2305" width="3.125" style="54" customWidth="1"/>
    <col min="2306" max="2306" width="3.625" style="54" customWidth="1"/>
    <col min="2307" max="2307" width="1.875" style="54" customWidth="1"/>
    <col min="2308" max="2308" width="14" style="54" customWidth="1"/>
    <col min="2309" max="2309" width="9.25" style="54" customWidth="1"/>
    <col min="2310" max="2310" width="5.125" style="54" customWidth="1"/>
    <col min="2311" max="2311" width="9.25" style="54" customWidth="1"/>
    <col min="2312" max="2312" width="4.75" style="54" customWidth="1"/>
    <col min="2313" max="2313" width="9.25" style="54" customWidth="1"/>
    <col min="2314" max="2314" width="5.25" style="54" customWidth="1"/>
    <col min="2315" max="2316" width="6.75" style="54" customWidth="1"/>
    <col min="2317" max="2317" width="7.875" style="54" customWidth="1"/>
    <col min="2318" max="2318" width="20.75" style="54" customWidth="1"/>
    <col min="2319" max="2322" width="7.875" style="54" customWidth="1"/>
    <col min="2323" max="2560" width="9" style="54"/>
    <col min="2561" max="2561" width="3.125" style="54" customWidth="1"/>
    <col min="2562" max="2562" width="3.625" style="54" customWidth="1"/>
    <col min="2563" max="2563" width="1.875" style="54" customWidth="1"/>
    <col min="2564" max="2564" width="14" style="54" customWidth="1"/>
    <col min="2565" max="2565" width="9.25" style="54" customWidth="1"/>
    <col min="2566" max="2566" width="5.125" style="54" customWidth="1"/>
    <col min="2567" max="2567" width="9.25" style="54" customWidth="1"/>
    <col min="2568" max="2568" width="4.75" style="54" customWidth="1"/>
    <col min="2569" max="2569" width="9.25" style="54" customWidth="1"/>
    <col min="2570" max="2570" width="5.25" style="54" customWidth="1"/>
    <col min="2571" max="2572" width="6.75" style="54" customWidth="1"/>
    <col min="2573" max="2573" width="7.875" style="54" customWidth="1"/>
    <col min="2574" max="2574" width="20.75" style="54" customWidth="1"/>
    <col min="2575" max="2578" width="7.875" style="54" customWidth="1"/>
    <col min="2579" max="2816" width="9" style="54"/>
    <col min="2817" max="2817" width="3.125" style="54" customWidth="1"/>
    <col min="2818" max="2818" width="3.625" style="54" customWidth="1"/>
    <col min="2819" max="2819" width="1.875" style="54" customWidth="1"/>
    <col min="2820" max="2820" width="14" style="54" customWidth="1"/>
    <col min="2821" max="2821" width="9.25" style="54" customWidth="1"/>
    <col min="2822" max="2822" width="5.125" style="54" customWidth="1"/>
    <col min="2823" max="2823" width="9.25" style="54" customWidth="1"/>
    <col min="2824" max="2824" width="4.75" style="54" customWidth="1"/>
    <col min="2825" max="2825" width="9.25" style="54" customWidth="1"/>
    <col min="2826" max="2826" width="5.25" style="54" customWidth="1"/>
    <col min="2827" max="2828" width="6.75" style="54" customWidth="1"/>
    <col min="2829" max="2829" width="7.875" style="54" customWidth="1"/>
    <col min="2830" max="2830" width="20.75" style="54" customWidth="1"/>
    <col min="2831" max="2834" width="7.875" style="54" customWidth="1"/>
    <col min="2835" max="3072" width="9" style="54"/>
    <col min="3073" max="3073" width="3.125" style="54" customWidth="1"/>
    <col min="3074" max="3074" width="3.625" style="54" customWidth="1"/>
    <col min="3075" max="3075" width="1.875" style="54" customWidth="1"/>
    <col min="3076" max="3076" width="14" style="54" customWidth="1"/>
    <col min="3077" max="3077" width="9.25" style="54" customWidth="1"/>
    <col min="3078" max="3078" width="5.125" style="54" customWidth="1"/>
    <col min="3079" max="3079" width="9.25" style="54" customWidth="1"/>
    <col min="3080" max="3080" width="4.75" style="54" customWidth="1"/>
    <col min="3081" max="3081" width="9.25" style="54" customWidth="1"/>
    <col min="3082" max="3082" width="5.25" style="54" customWidth="1"/>
    <col min="3083" max="3084" width="6.75" style="54" customWidth="1"/>
    <col min="3085" max="3085" width="7.875" style="54" customWidth="1"/>
    <col min="3086" max="3086" width="20.75" style="54" customWidth="1"/>
    <col min="3087" max="3090" width="7.875" style="54" customWidth="1"/>
    <col min="3091" max="3328" width="9" style="54"/>
    <col min="3329" max="3329" width="3.125" style="54" customWidth="1"/>
    <col min="3330" max="3330" width="3.625" style="54" customWidth="1"/>
    <col min="3331" max="3331" width="1.875" style="54" customWidth="1"/>
    <col min="3332" max="3332" width="14" style="54" customWidth="1"/>
    <col min="3333" max="3333" width="9.25" style="54" customWidth="1"/>
    <col min="3334" max="3334" width="5.125" style="54" customWidth="1"/>
    <col min="3335" max="3335" width="9.25" style="54" customWidth="1"/>
    <col min="3336" max="3336" width="4.75" style="54" customWidth="1"/>
    <col min="3337" max="3337" width="9.25" style="54" customWidth="1"/>
    <col min="3338" max="3338" width="5.25" style="54" customWidth="1"/>
    <col min="3339" max="3340" width="6.75" style="54" customWidth="1"/>
    <col min="3341" max="3341" width="7.875" style="54" customWidth="1"/>
    <col min="3342" max="3342" width="20.75" style="54" customWidth="1"/>
    <col min="3343" max="3346" width="7.875" style="54" customWidth="1"/>
    <col min="3347" max="3584" width="9" style="54"/>
    <col min="3585" max="3585" width="3.125" style="54" customWidth="1"/>
    <col min="3586" max="3586" width="3.625" style="54" customWidth="1"/>
    <col min="3587" max="3587" width="1.875" style="54" customWidth="1"/>
    <col min="3588" max="3588" width="14" style="54" customWidth="1"/>
    <col min="3589" max="3589" width="9.25" style="54" customWidth="1"/>
    <col min="3590" max="3590" width="5.125" style="54" customWidth="1"/>
    <col min="3591" max="3591" width="9.25" style="54" customWidth="1"/>
    <col min="3592" max="3592" width="4.75" style="54" customWidth="1"/>
    <col min="3593" max="3593" width="9.25" style="54" customWidth="1"/>
    <col min="3594" max="3594" width="5.25" style="54" customWidth="1"/>
    <col min="3595" max="3596" width="6.75" style="54" customWidth="1"/>
    <col min="3597" max="3597" width="7.875" style="54" customWidth="1"/>
    <col min="3598" max="3598" width="20.75" style="54" customWidth="1"/>
    <col min="3599" max="3602" width="7.875" style="54" customWidth="1"/>
    <col min="3603" max="3840" width="9" style="54"/>
    <col min="3841" max="3841" width="3.125" style="54" customWidth="1"/>
    <col min="3842" max="3842" width="3.625" style="54" customWidth="1"/>
    <col min="3843" max="3843" width="1.875" style="54" customWidth="1"/>
    <col min="3844" max="3844" width="14" style="54" customWidth="1"/>
    <col min="3845" max="3845" width="9.25" style="54" customWidth="1"/>
    <col min="3846" max="3846" width="5.125" style="54" customWidth="1"/>
    <col min="3847" max="3847" width="9.25" style="54" customWidth="1"/>
    <col min="3848" max="3848" width="4.75" style="54" customWidth="1"/>
    <col min="3849" max="3849" width="9.25" style="54" customWidth="1"/>
    <col min="3850" max="3850" width="5.25" style="54" customWidth="1"/>
    <col min="3851" max="3852" width="6.75" style="54" customWidth="1"/>
    <col min="3853" max="3853" width="7.875" style="54" customWidth="1"/>
    <col min="3854" max="3854" width="20.75" style="54" customWidth="1"/>
    <col min="3855" max="3858" width="7.875" style="54" customWidth="1"/>
    <col min="3859" max="4096" width="9" style="54"/>
    <col min="4097" max="4097" width="3.125" style="54" customWidth="1"/>
    <col min="4098" max="4098" width="3.625" style="54" customWidth="1"/>
    <col min="4099" max="4099" width="1.875" style="54" customWidth="1"/>
    <col min="4100" max="4100" width="14" style="54" customWidth="1"/>
    <col min="4101" max="4101" width="9.25" style="54" customWidth="1"/>
    <col min="4102" max="4102" width="5.125" style="54" customWidth="1"/>
    <col min="4103" max="4103" width="9.25" style="54" customWidth="1"/>
    <col min="4104" max="4104" width="4.75" style="54" customWidth="1"/>
    <col min="4105" max="4105" width="9.25" style="54" customWidth="1"/>
    <col min="4106" max="4106" width="5.25" style="54" customWidth="1"/>
    <col min="4107" max="4108" width="6.75" style="54" customWidth="1"/>
    <col min="4109" max="4109" width="7.875" style="54" customWidth="1"/>
    <col min="4110" max="4110" width="20.75" style="54" customWidth="1"/>
    <col min="4111" max="4114" width="7.875" style="54" customWidth="1"/>
    <col min="4115" max="4352" width="9" style="54"/>
    <col min="4353" max="4353" width="3.125" style="54" customWidth="1"/>
    <col min="4354" max="4354" width="3.625" style="54" customWidth="1"/>
    <col min="4355" max="4355" width="1.875" style="54" customWidth="1"/>
    <col min="4356" max="4356" width="14" style="54" customWidth="1"/>
    <col min="4357" max="4357" width="9.25" style="54" customWidth="1"/>
    <col min="4358" max="4358" width="5.125" style="54" customWidth="1"/>
    <col min="4359" max="4359" width="9.25" style="54" customWidth="1"/>
    <col min="4360" max="4360" width="4.75" style="54" customWidth="1"/>
    <col min="4361" max="4361" width="9.25" style="54" customWidth="1"/>
    <col min="4362" max="4362" width="5.25" style="54" customWidth="1"/>
    <col min="4363" max="4364" width="6.75" style="54" customWidth="1"/>
    <col min="4365" max="4365" width="7.875" style="54" customWidth="1"/>
    <col min="4366" max="4366" width="20.75" style="54" customWidth="1"/>
    <col min="4367" max="4370" width="7.875" style="54" customWidth="1"/>
    <col min="4371" max="4608" width="9" style="54"/>
    <col min="4609" max="4609" width="3.125" style="54" customWidth="1"/>
    <col min="4610" max="4610" width="3.625" style="54" customWidth="1"/>
    <col min="4611" max="4611" width="1.875" style="54" customWidth="1"/>
    <col min="4612" max="4612" width="14" style="54" customWidth="1"/>
    <col min="4613" max="4613" width="9.25" style="54" customWidth="1"/>
    <col min="4614" max="4614" width="5.125" style="54" customWidth="1"/>
    <col min="4615" max="4615" width="9.25" style="54" customWidth="1"/>
    <col min="4616" max="4616" width="4.75" style="54" customWidth="1"/>
    <col min="4617" max="4617" width="9.25" style="54" customWidth="1"/>
    <col min="4618" max="4618" width="5.25" style="54" customWidth="1"/>
    <col min="4619" max="4620" width="6.75" style="54" customWidth="1"/>
    <col min="4621" max="4621" width="7.875" style="54" customWidth="1"/>
    <col min="4622" max="4622" width="20.75" style="54" customWidth="1"/>
    <col min="4623" max="4626" width="7.875" style="54" customWidth="1"/>
    <col min="4627" max="4864" width="9" style="54"/>
    <col min="4865" max="4865" width="3.125" style="54" customWidth="1"/>
    <col min="4866" max="4866" width="3.625" style="54" customWidth="1"/>
    <col min="4867" max="4867" width="1.875" style="54" customWidth="1"/>
    <col min="4868" max="4868" width="14" style="54" customWidth="1"/>
    <col min="4869" max="4869" width="9.25" style="54" customWidth="1"/>
    <col min="4870" max="4870" width="5.125" style="54" customWidth="1"/>
    <col min="4871" max="4871" width="9.25" style="54" customWidth="1"/>
    <col min="4872" max="4872" width="4.75" style="54" customWidth="1"/>
    <col min="4873" max="4873" width="9.25" style="54" customWidth="1"/>
    <col min="4874" max="4874" width="5.25" style="54" customWidth="1"/>
    <col min="4875" max="4876" width="6.75" style="54" customWidth="1"/>
    <col min="4877" max="4877" width="7.875" style="54" customWidth="1"/>
    <col min="4878" max="4878" width="20.75" style="54" customWidth="1"/>
    <col min="4879" max="4882" width="7.875" style="54" customWidth="1"/>
    <col min="4883" max="5120" width="9" style="54"/>
    <col min="5121" max="5121" width="3.125" style="54" customWidth="1"/>
    <col min="5122" max="5122" width="3.625" style="54" customWidth="1"/>
    <col min="5123" max="5123" width="1.875" style="54" customWidth="1"/>
    <col min="5124" max="5124" width="14" style="54" customWidth="1"/>
    <col min="5125" max="5125" width="9.25" style="54" customWidth="1"/>
    <col min="5126" max="5126" width="5.125" style="54" customWidth="1"/>
    <col min="5127" max="5127" width="9.25" style="54" customWidth="1"/>
    <col min="5128" max="5128" width="4.75" style="54" customWidth="1"/>
    <col min="5129" max="5129" width="9.25" style="54" customWidth="1"/>
    <col min="5130" max="5130" width="5.25" style="54" customWidth="1"/>
    <col min="5131" max="5132" width="6.75" style="54" customWidth="1"/>
    <col min="5133" max="5133" width="7.875" style="54" customWidth="1"/>
    <col min="5134" max="5134" width="20.75" style="54" customWidth="1"/>
    <col min="5135" max="5138" width="7.875" style="54" customWidth="1"/>
    <col min="5139" max="5376" width="9" style="54"/>
    <col min="5377" max="5377" width="3.125" style="54" customWidth="1"/>
    <col min="5378" max="5378" width="3.625" style="54" customWidth="1"/>
    <col min="5379" max="5379" width="1.875" style="54" customWidth="1"/>
    <col min="5380" max="5380" width="14" style="54" customWidth="1"/>
    <col min="5381" max="5381" width="9.25" style="54" customWidth="1"/>
    <col min="5382" max="5382" width="5.125" style="54" customWidth="1"/>
    <col min="5383" max="5383" width="9.25" style="54" customWidth="1"/>
    <col min="5384" max="5384" width="4.75" style="54" customWidth="1"/>
    <col min="5385" max="5385" width="9.25" style="54" customWidth="1"/>
    <col min="5386" max="5386" width="5.25" style="54" customWidth="1"/>
    <col min="5387" max="5388" width="6.75" style="54" customWidth="1"/>
    <col min="5389" max="5389" width="7.875" style="54" customWidth="1"/>
    <col min="5390" max="5390" width="20.75" style="54" customWidth="1"/>
    <col min="5391" max="5394" width="7.875" style="54" customWidth="1"/>
    <col min="5395" max="5632" width="9" style="54"/>
    <col min="5633" max="5633" width="3.125" style="54" customWidth="1"/>
    <col min="5634" max="5634" width="3.625" style="54" customWidth="1"/>
    <col min="5635" max="5635" width="1.875" style="54" customWidth="1"/>
    <col min="5636" max="5636" width="14" style="54" customWidth="1"/>
    <col min="5637" max="5637" width="9.25" style="54" customWidth="1"/>
    <col min="5638" max="5638" width="5.125" style="54" customWidth="1"/>
    <col min="5639" max="5639" width="9.25" style="54" customWidth="1"/>
    <col min="5640" max="5640" width="4.75" style="54" customWidth="1"/>
    <col min="5641" max="5641" width="9.25" style="54" customWidth="1"/>
    <col min="5642" max="5642" width="5.25" style="54" customWidth="1"/>
    <col min="5643" max="5644" width="6.75" style="54" customWidth="1"/>
    <col min="5645" max="5645" width="7.875" style="54" customWidth="1"/>
    <col min="5646" max="5646" width="20.75" style="54" customWidth="1"/>
    <col min="5647" max="5650" width="7.875" style="54" customWidth="1"/>
    <col min="5651" max="5888" width="9" style="54"/>
    <col min="5889" max="5889" width="3.125" style="54" customWidth="1"/>
    <col min="5890" max="5890" width="3.625" style="54" customWidth="1"/>
    <col min="5891" max="5891" width="1.875" style="54" customWidth="1"/>
    <col min="5892" max="5892" width="14" style="54" customWidth="1"/>
    <col min="5893" max="5893" width="9.25" style="54" customWidth="1"/>
    <col min="5894" max="5894" width="5.125" style="54" customWidth="1"/>
    <col min="5895" max="5895" width="9.25" style="54" customWidth="1"/>
    <col min="5896" max="5896" width="4.75" style="54" customWidth="1"/>
    <col min="5897" max="5897" width="9.25" style="54" customWidth="1"/>
    <col min="5898" max="5898" width="5.25" style="54" customWidth="1"/>
    <col min="5899" max="5900" width="6.75" style="54" customWidth="1"/>
    <col min="5901" max="5901" width="7.875" style="54" customWidth="1"/>
    <col min="5902" max="5902" width="20.75" style="54" customWidth="1"/>
    <col min="5903" max="5906" width="7.875" style="54" customWidth="1"/>
    <col min="5907" max="6144" width="9" style="54"/>
    <col min="6145" max="6145" width="3.125" style="54" customWidth="1"/>
    <col min="6146" max="6146" width="3.625" style="54" customWidth="1"/>
    <col min="6147" max="6147" width="1.875" style="54" customWidth="1"/>
    <col min="6148" max="6148" width="14" style="54" customWidth="1"/>
    <col min="6149" max="6149" width="9.25" style="54" customWidth="1"/>
    <col min="6150" max="6150" width="5.125" style="54" customWidth="1"/>
    <col min="6151" max="6151" width="9.25" style="54" customWidth="1"/>
    <col min="6152" max="6152" width="4.75" style="54" customWidth="1"/>
    <col min="6153" max="6153" width="9.25" style="54" customWidth="1"/>
    <col min="6154" max="6154" width="5.25" style="54" customWidth="1"/>
    <col min="6155" max="6156" width="6.75" style="54" customWidth="1"/>
    <col min="6157" max="6157" width="7.875" style="54" customWidth="1"/>
    <col min="6158" max="6158" width="20.75" style="54" customWidth="1"/>
    <col min="6159" max="6162" width="7.875" style="54" customWidth="1"/>
    <col min="6163" max="6400" width="9" style="54"/>
    <col min="6401" max="6401" width="3.125" style="54" customWidth="1"/>
    <col min="6402" max="6402" width="3.625" style="54" customWidth="1"/>
    <col min="6403" max="6403" width="1.875" style="54" customWidth="1"/>
    <col min="6404" max="6404" width="14" style="54" customWidth="1"/>
    <col min="6405" max="6405" width="9.25" style="54" customWidth="1"/>
    <col min="6406" max="6406" width="5.125" style="54" customWidth="1"/>
    <col min="6407" max="6407" width="9.25" style="54" customWidth="1"/>
    <col min="6408" max="6408" width="4.75" style="54" customWidth="1"/>
    <col min="6409" max="6409" width="9.25" style="54" customWidth="1"/>
    <col min="6410" max="6410" width="5.25" style="54" customWidth="1"/>
    <col min="6411" max="6412" width="6.75" style="54" customWidth="1"/>
    <col min="6413" max="6413" width="7.875" style="54" customWidth="1"/>
    <col min="6414" max="6414" width="20.75" style="54" customWidth="1"/>
    <col min="6415" max="6418" width="7.875" style="54" customWidth="1"/>
    <col min="6419" max="6656" width="9" style="54"/>
    <col min="6657" max="6657" width="3.125" style="54" customWidth="1"/>
    <col min="6658" max="6658" width="3.625" style="54" customWidth="1"/>
    <col min="6659" max="6659" width="1.875" style="54" customWidth="1"/>
    <col min="6660" max="6660" width="14" style="54" customWidth="1"/>
    <col min="6661" max="6661" width="9.25" style="54" customWidth="1"/>
    <col min="6662" max="6662" width="5.125" style="54" customWidth="1"/>
    <col min="6663" max="6663" width="9.25" style="54" customWidth="1"/>
    <col min="6664" max="6664" width="4.75" style="54" customWidth="1"/>
    <col min="6665" max="6665" width="9.25" style="54" customWidth="1"/>
    <col min="6666" max="6666" width="5.25" style="54" customWidth="1"/>
    <col min="6667" max="6668" width="6.75" style="54" customWidth="1"/>
    <col min="6669" max="6669" width="7.875" style="54" customWidth="1"/>
    <col min="6670" max="6670" width="20.75" style="54" customWidth="1"/>
    <col min="6671" max="6674" width="7.875" style="54" customWidth="1"/>
    <col min="6675" max="6912" width="9" style="54"/>
    <col min="6913" max="6913" width="3.125" style="54" customWidth="1"/>
    <col min="6914" max="6914" width="3.625" style="54" customWidth="1"/>
    <col min="6915" max="6915" width="1.875" style="54" customWidth="1"/>
    <col min="6916" max="6916" width="14" style="54" customWidth="1"/>
    <col min="6917" max="6917" width="9.25" style="54" customWidth="1"/>
    <col min="6918" max="6918" width="5.125" style="54" customWidth="1"/>
    <col min="6919" max="6919" width="9.25" style="54" customWidth="1"/>
    <col min="6920" max="6920" width="4.75" style="54" customWidth="1"/>
    <col min="6921" max="6921" width="9.25" style="54" customWidth="1"/>
    <col min="6922" max="6922" width="5.25" style="54" customWidth="1"/>
    <col min="6923" max="6924" width="6.75" style="54" customWidth="1"/>
    <col min="6925" max="6925" width="7.875" style="54" customWidth="1"/>
    <col min="6926" max="6926" width="20.75" style="54" customWidth="1"/>
    <col min="6927" max="6930" width="7.875" style="54" customWidth="1"/>
    <col min="6931" max="7168" width="9" style="54"/>
    <col min="7169" max="7169" width="3.125" style="54" customWidth="1"/>
    <col min="7170" max="7170" width="3.625" style="54" customWidth="1"/>
    <col min="7171" max="7171" width="1.875" style="54" customWidth="1"/>
    <col min="7172" max="7172" width="14" style="54" customWidth="1"/>
    <col min="7173" max="7173" width="9.25" style="54" customWidth="1"/>
    <col min="7174" max="7174" width="5.125" style="54" customWidth="1"/>
    <col min="7175" max="7175" width="9.25" style="54" customWidth="1"/>
    <col min="7176" max="7176" width="4.75" style="54" customWidth="1"/>
    <col min="7177" max="7177" width="9.25" style="54" customWidth="1"/>
    <col min="7178" max="7178" width="5.25" style="54" customWidth="1"/>
    <col min="7179" max="7180" width="6.75" style="54" customWidth="1"/>
    <col min="7181" max="7181" width="7.875" style="54" customWidth="1"/>
    <col min="7182" max="7182" width="20.75" style="54" customWidth="1"/>
    <col min="7183" max="7186" width="7.875" style="54" customWidth="1"/>
    <col min="7187" max="7424" width="9" style="54"/>
    <col min="7425" max="7425" width="3.125" style="54" customWidth="1"/>
    <col min="7426" max="7426" width="3.625" style="54" customWidth="1"/>
    <col min="7427" max="7427" width="1.875" style="54" customWidth="1"/>
    <col min="7428" max="7428" width="14" style="54" customWidth="1"/>
    <col min="7429" max="7429" width="9.25" style="54" customWidth="1"/>
    <col min="7430" max="7430" width="5.125" style="54" customWidth="1"/>
    <col min="7431" max="7431" width="9.25" style="54" customWidth="1"/>
    <col min="7432" max="7432" width="4.75" style="54" customWidth="1"/>
    <col min="7433" max="7433" width="9.25" style="54" customWidth="1"/>
    <col min="7434" max="7434" width="5.25" style="54" customWidth="1"/>
    <col min="7435" max="7436" width="6.75" style="54" customWidth="1"/>
    <col min="7437" max="7437" width="7.875" style="54" customWidth="1"/>
    <col min="7438" max="7438" width="20.75" style="54" customWidth="1"/>
    <col min="7439" max="7442" width="7.875" style="54" customWidth="1"/>
    <col min="7443" max="7680" width="9" style="54"/>
    <col min="7681" max="7681" width="3.125" style="54" customWidth="1"/>
    <col min="7682" max="7682" width="3.625" style="54" customWidth="1"/>
    <col min="7683" max="7683" width="1.875" style="54" customWidth="1"/>
    <col min="7684" max="7684" width="14" style="54" customWidth="1"/>
    <col min="7685" max="7685" width="9.25" style="54" customWidth="1"/>
    <col min="7686" max="7686" width="5.125" style="54" customWidth="1"/>
    <col min="7687" max="7687" width="9.25" style="54" customWidth="1"/>
    <col min="7688" max="7688" width="4.75" style="54" customWidth="1"/>
    <col min="7689" max="7689" width="9.25" style="54" customWidth="1"/>
    <col min="7690" max="7690" width="5.25" style="54" customWidth="1"/>
    <col min="7691" max="7692" width="6.75" style="54" customWidth="1"/>
    <col min="7693" max="7693" width="7.875" style="54" customWidth="1"/>
    <col min="7694" max="7694" width="20.75" style="54" customWidth="1"/>
    <col min="7695" max="7698" width="7.875" style="54" customWidth="1"/>
    <col min="7699" max="7936" width="9" style="54"/>
    <col min="7937" max="7937" width="3.125" style="54" customWidth="1"/>
    <col min="7938" max="7938" width="3.625" style="54" customWidth="1"/>
    <col min="7939" max="7939" width="1.875" style="54" customWidth="1"/>
    <col min="7940" max="7940" width="14" style="54" customWidth="1"/>
    <col min="7941" max="7941" width="9.25" style="54" customWidth="1"/>
    <col min="7942" max="7942" width="5.125" style="54" customWidth="1"/>
    <col min="7943" max="7943" width="9.25" style="54" customWidth="1"/>
    <col min="7944" max="7944" width="4.75" style="54" customWidth="1"/>
    <col min="7945" max="7945" width="9.25" style="54" customWidth="1"/>
    <col min="7946" max="7946" width="5.25" style="54" customWidth="1"/>
    <col min="7947" max="7948" width="6.75" style="54" customWidth="1"/>
    <col min="7949" max="7949" width="7.875" style="54" customWidth="1"/>
    <col min="7950" max="7950" width="20.75" style="54" customWidth="1"/>
    <col min="7951" max="7954" width="7.875" style="54" customWidth="1"/>
    <col min="7955" max="8192" width="9" style="54"/>
    <col min="8193" max="8193" width="3.125" style="54" customWidth="1"/>
    <col min="8194" max="8194" width="3.625" style="54" customWidth="1"/>
    <col min="8195" max="8195" width="1.875" style="54" customWidth="1"/>
    <col min="8196" max="8196" width="14" style="54" customWidth="1"/>
    <col min="8197" max="8197" width="9.25" style="54" customWidth="1"/>
    <col min="8198" max="8198" width="5.125" style="54" customWidth="1"/>
    <col min="8199" max="8199" width="9.25" style="54" customWidth="1"/>
    <col min="8200" max="8200" width="4.75" style="54" customWidth="1"/>
    <col min="8201" max="8201" width="9.25" style="54" customWidth="1"/>
    <col min="8202" max="8202" width="5.25" style="54" customWidth="1"/>
    <col min="8203" max="8204" width="6.75" style="54" customWidth="1"/>
    <col min="8205" max="8205" width="7.875" style="54" customWidth="1"/>
    <col min="8206" max="8206" width="20.75" style="54" customWidth="1"/>
    <col min="8207" max="8210" width="7.875" style="54" customWidth="1"/>
    <col min="8211" max="8448" width="9" style="54"/>
    <col min="8449" max="8449" width="3.125" style="54" customWidth="1"/>
    <col min="8450" max="8450" width="3.625" style="54" customWidth="1"/>
    <col min="8451" max="8451" width="1.875" style="54" customWidth="1"/>
    <col min="8452" max="8452" width="14" style="54" customWidth="1"/>
    <col min="8453" max="8453" width="9.25" style="54" customWidth="1"/>
    <col min="8454" max="8454" width="5.125" style="54" customWidth="1"/>
    <col min="8455" max="8455" width="9.25" style="54" customWidth="1"/>
    <col min="8456" max="8456" width="4.75" style="54" customWidth="1"/>
    <col min="8457" max="8457" width="9.25" style="54" customWidth="1"/>
    <col min="8458" max="8458" width="5.25" style="54" customWidth="1"/>
    <col min="8459" max="8460" width="6.75" style="54" customWidth="1"/>
    <col min="8461" max="8461" width="7.875" style="54" customWidth="1"/>
    <col min="8462" max="8462" width="20.75" style="54" customWidth="1"/>
    <col min="8463" max="8466" width="7.875" style="54" customWidth="1"/>
    <col min="8467" max="8704" width="9" style="54"/>
    <col min="8705" max="8705" width="3.125" style="54" customWidth="1"/>
    <col min="8706" max="8706" width="3.625" style="54" customWidth="1"/>
    <col min="8707" max="8707" width="1.875" style="54" customWidth="1"/>
    <col min="8708" max="8708" width="14" style="54" customWidth="1"/>
    <col min="8709" max="8709" width="9.25" style="54" customWidth="1"/>
    <col min="8710" max="8710" width="5.125" style="54" customWidth="1"/>
    <col min="8711" max="8711" width="9.25" style="54" customWidth="1"/>
    <col min="8712" max="8712" width="4.75" style="54" customWidth="1"/>
    <col min="8713" max="8713" width="9.25" style="54" customWidth="1"/>
    <col min="8714" max="8714" width="5.25" style="54" customWidth="1"/>
    <col min="8715" max="8716" width="6.75" style="54" customWidth="1"/>
    <col min="8717" max="8717" width="7.875" style="54" customWidth="1"/>
    <col min="8718" max="8718" width="20.75" style="54" customWidth="1"/>
    <col min="8719" max="8722" width="7.875" style="54" customWidth="1"/>
    <col min="8723" max="8960" width="9" style="54"/>
    <col min="8961" max="8961" width="3.125" style="54" customWidth="1"/>
    <col min="8962" max="8962" width="3.625" style="54" customWidth="1"/>
    <col min="8963" max="8963" width="1.875" style="54" customWidth="1"/>
    <col min="8964" max="8964" width="14" style="54" customWidth="1"/>
    <col min="8965" max="8965" width="9.25" style="54" customWidth="1"/>
    <col min="8966" max="8966" width="5.125" style="54" customWidth="1"/>
    <col min="8967" max="8967" width="9.25" style="54" customWidth="1"/>
    <col min="8968" max="8968" width="4.75" style="54" customWidth="1"/>
    <col min="8969" max="8969" width="9.25" style="54" customWidth="1"/>
    <col min="8970" max="8970" width="5.25" style="54" customWidth="1"/>
    <col min="8971" max="8972" width="6.75" style="54" customWidth="1"/>
    <col min="8973" max="8973" width="7.875" style="54" customWidth="1"/>
    <col min="8974" max="8974" width="20.75" style="54" customWidth="1"/>
    <col min="8975" max="8978" width="7.875" style="54" customWidth="1"/>
    <col min="8979" max="9216" width="9" style="54"/>
    <col min="9217" max="9217" width="3.125" style="54" customWidth="1"/>
    <col min="9218" max="9218" width="3.625" style="54" customWidth="1"/>
    <col min="9219" max="9219" width="1.875" style="54" customWidth="1"/>
    <col min="9220" max="9220" width="14" style="54" customWidth="1"/>
    <col min="9221" max="9221" width="9.25" style="54" customWidth="1"/>
    <col min="9222" max="9222" width="5.125" style="54" customWidth="1"/>
    <col min="9223" max="9223" width="9.25" style="54" customWidth="1"/>
    <col min="9224" max="9224" width="4.75" style="54" customWidth="1"/>
    <col min="9225" max="9225" width="9.25" style="54" customWidth="1"/>
    <col min="9226" max="9226" width="5.25" style="54" customWidth="1"/>
    <col min="9227" max="9228" width="6.75" style="54" customWidth="1"/>
    <col min="9229" max="9229" width="7.875" style="54" customWidth="1"/>
    <col min="9230" max="9230" width="20.75" style="54" customWidth="1"/>
    <col min="9231" max="9234" width="7.875" style="54" customWidth="1"/>
    <col min="9235" max="9472" width="9" style="54"/>
    <col min="9473" max="9473" width="3.125" style="54" customWidth="1"/>
    <col min="9474" max="9474" width="3.625" style="54" customWidth="1"/>
    <col min="9475" max="9475" width="1.875" style="54" customWidth="1"/>
    <col min="9476" max="9476" width="14" style="54" customWidth="1"/>
    <col min="9477" max="9477" width="9.25" style="54" customWidth="1"/>
    <col min="9478" max="9478" width="5.125" style="54" customWidth="1"/>
    <col min="9479" max="9479" width="9.25" style="54" customWidth="1"/>
    <col min="9480" max="9480" width="4.75" style="54" customWidth="1"/>
    <col min="9481" max="9481" width="9.25" style="54" customWidth="1"/>
    <col min="9482" max="9482" width="5.25" style="54" customWidth="1"/>
    <col min="9483" max="9484" width="6.75" style="54" customWidth="1"/>
    <col min="9485" max="9485" width="7.875" style="54" customWidth="1"/>
    <col min="9486" max="9486" width="20.75" style="54" customWidth="1"/>
    <col min="9487" max="9490" width="7.875" style="54" customWidth="1"/>
    <col min="9491" max="9728" width="9" style="54"/>
    <col min="9729" max="9729" width="3.125" style="54" customWidth="1"/>
    <col min="9730" max="9730" width="3.625" style="54" customWidth="1"/>
    <col min="9731" max="9731" width="1.875" style="54" customWidth="1"/>
    <col min="9732" max="9732" width="14" style="54" customWidth="1"/>
    <col min="9733" max="9733" width="9.25" style="54" customWidth="1"/>
    <col min="9734" max="9734" width="5.125" style="54" customWidth="1"/>
    <col min="9735" max="9735" width="9.25" style="54" customWidth="1"/>
    <col min="9736" max="9736" width="4.75" style="54" customWidth="1"/>
    <col min="9737" max="9737" width="9.25" style="54" customWidth="1"/>
    <col min="9738" max="9738" width="5.25" style="54" customWidth="1"/>
    <col min="9739" max="9740" width="6.75" style="54" customWidth="1"/>
    <col min="9741" max="9741" width="7.875" style="54" customWidth="1"/>
    <col min="9742" max="9742" width="20.75" style="54" customWidth="1"/>
    <col min="9743" max="9746" width="7.875" style="54" customWidth="1"/>
    <col min="9747" max="9984" width="9" style="54"/>
    <col min="9985" max="9985" width="3.125" style="54" customWidth="1"/>
    <col min="9986" max="9986" width="3.625" style="54" customWidth="1"/>
    <col min="9987" max="9987" width="1.875" style="54" customWidth="1"/>
    <col min="9988" max="9988" width="14" style="54" customWidth="1"/>
    <col min="9989" max="9989" width="9.25" style="54" customWidth="1"/>
    <col min="9990" max="9990" width="5.125" style="54" customWidth="1"/>
    <col min="9991" max="9991" width="9.25" style="54" customWidth="1"/>
    <col min="9992" max="9992" width="4.75" style="54" customWidth="1"/>
    <col min="9993" max="9993" width="9.25" style="54" customWidth="1"/>
    <col min="9994" max="9994" width="5.25" style="54" customWidth="1"/>
    <col min="9995" max="9996" width="6.75" style="54" customWidth="1"/>
    <col min="9997" max="9997" width="7.875" style="54" customWidth="1"/>
    <col min="9998" max="9998" width="20.75" style="54" customWidth="1"/>
    <col min="9999" max="10002" width="7.875" style="54" customWidth="1"/>
    <col min="10003" max="10240" width="9" style="54"/>
    <col min="10241" max="10241" width="3.125" style="54" customWidth="1"/>
    <col min="10242" max="10242" width="3.625" style="54" customWidth="1"/>
    <col min="10243" max="10243" width="1.875" style="54" customWidth="1"/>
    <col min="10244" max="10244" width="14" style="54" customWidth="1"/>
    <col min="10245" max="10245" width="9.25" style="54" customWidth="1"/>
    <col min="10246" max="10246" width="5.125" style="54" customWidth="1"/>
    <col min="10247" max="10247" width="9.25" style="54" customWidth="1"/>
    <col min="10248" max="10248" width="4.75" style="54" customWidth="1"/>
    <col min="10249" max="10249" width="9.25" style="54" customWidth="1"/>
    <col min="10250" max="10250" width="5.25" style="54" customWidth="1"/>
    <col min="10251" max="10252" width="6.75" style="54" customWidth="1"/>
    <col min="10253" max="10253" width="7.875" style="54" customWidth="1"/>
    <col min="10254" max="10254" width="20.75" style="54" customWidth="1"/>
    <col min="10255" max="10258" width="7.875" style="54" customWidth="1"/>
    <col min="10259" max="10496" width="9" style="54"/>
    <col min="10497" max="10497" width="3.125" style="54" customWidth="1"/>
    <col min="10498" max="10498" width="3.625" style="54" customWidth="1"/>
    <col min="10499" max="10499" width="1.875" style="54" customWidth="1"/>
    <col min="10500" max="10500" width="14" style="54" customWidth="1"/>
    <col min="10501" max="10501" width="9.25" style="54" customWidth="1"/>
    <col min="10502" max="10502" width="5.125" style="54" customWidth="1"/>
    <col min="10503" max="10503" width="9.25" style="54" customWidth="1"/>
    <col min="10504" max="10504" width="4.75" style="54" customWidth="1"/>
    <col min="10505" max="10505" width="9.25" style="54" customWidth="1"/>
    <col min="10506" max="10506" width="5.25" style="54" customWidth="1"/>
    <col min="10507" max="10508" width="6.75" style="54" customWidth="1"/>
    <col min="10509" max="10509" width="7.875" style="54" customWidth="1"/>
    <col min="10510" max="10510" width="20.75" style="54" customWidth="1"/>
    <col min="10511" max="10514" width="7.875" style="54" customWidth="1"/>
    <col min="10515" max="10752" width="9" style="54"/>
    <col min="10753" max="10753" width="3.125" style="54" customWidth="1"/>
    <col min="10754" max="10754" width="3.625" style="54" customWidth="1"/>
    <col min="10755" max="10755" width="1.875" style="54" customWidth="1"/>
    <col min="10756" max="10756" width="14" style="54" customWidth="1"/>
    <col min="10757" max="10757" width="9.25" style="54" customWidth="1"/>
    <col min="10758" max="10758" width="5.125" style="54" customWidth="1"/>
    <col min="10759" max="10759" width="9.25" style="54" customWidth="1"/>
    <col min="10760" max="10760" width="4.75" style="54" customWidth="1"/>
    <col min="10761" max="10761" width="9.25" style="54" customWidth="1"/>
    <col min="10762" max="10762" width="5.25" style="54" customWidth="1"/>
    <col min="10763" max="10764" width="6.75" style="54" customWidth="1"/>
    <col min="10765" max="10765" width="7.875" style="54" customWidth="1"/>
    <col min="10766" max="10766" width="20.75" style="54" customWidth="1"/>
    <col min="10767" max="10770" width="7.875" style="54" customWidth="1"/>
    <col min="10771" max="11008" width="9" style="54"/>
    <col min="11009" max="11009" width="3.125" style="54" customWidth="1"/>
    <col min="11010" max="11010" width="3.625" style="54" customWidth="1"/>
    <col min="11011" max="11011" width="1.875" style="54" customWidth="1"/>
    <col min="11012" max="11012" width="14" style="54" customWidth="1"/>
    <col min="11013" max="11013" width="9.25" style="54" customWidth="1"/>
    <col min="11014" max="11014" width="5.125" style="54" customWidth="1"/>
    <col min="11015" max="11015" width="9.25" style="54" customWidth="1"/>
    <col min="11016" max="11016" width="4.75" style="54" customWidth="1"/>
    <col min="11017" max="11017" width="9.25" style="54" customWidth="1"/>
    <col min="11018" max="11018" width="5.25" style="54" customWidth="1"/>
    <col min="11019" max="11020" width="6.75" style="54" customWidth="1"/>
    <col min="11021" max="11021" width="7.875" style="54" customWidth="1"/>
    <col min="11022" max="11022" width="20.75" style="54" customWidth="1"/>
    <col min="11023" max="11026" width="7.875" style="54" customWidth="1"/>
    <col min="11027" max="11264" width="9" style="54"/>
    <col min="11265" max="11265" width="3.125" style="54" customWidth="1"/>
    <col min="11266" max="11266" width="3.625" style="54" customWidth="1"/>
    <col min="11267" max="11267" width="1.875" style="54" customWidth="1"/>
    <col min="11268" max="11268" width="14" style="54" customWidth="1"/>
    <col min="11269" max="11269" width="9.25" style="54" customWidth="1"/>
    <col min="11270" max="11270" width="5.125" style="54" customWidth="1"/>
    <col min="11271" max="11271" width="9.25" style="54" customWidth="1"/>
    <col min="11272" max="11272" width="4.75" style="54" customWidth="1"/>
    <col min="11273" max="11273" width="9.25" style="54" customWidth="1"/>
    <col min="11274" max="11274" width="5.25" style="54" customWidth="1"/>
    <col min="11275" max="11276" width="6.75" style="54" customWidth="1"/>
    <col min="11277" max="11277" width="7.875" style="54" customWidth="1"/>
    <col min="11278" max="11278" width="20.75" style="54" customWidth="1"/>
    <col min="11279" max="11282" width="7.875" style="54" customWidth="1"/>
    <col min="11283" max="11520" width="9" style="54"/>
    <col min="11521" max="11521" width="3.125" style="54" customWidth="1"/>
    <col min="11522" max="11522" width="3.625" style="54" customWidth="1"/>
    <col min="11523" max="11523" width="1.875" style="54" customWidth="1"/>
    <col min="11524" max="11524" width="14" style="54" customWidth="1"/>
    <col min="11525" max="11525" width="9.25" style="54" customWidth="1"/>
    <col min="11526" max="11526" width="5.125" style="54" customWidth="1"/>
    <col min="11527" max="11527" width="9.25" style="54" customWidth="1"/>
    <col min="11528" max="11528" width="4.75" style="54" customWidth="1"/>
    <col min="11529" max="11529" width="9.25" style="54" customWidth="1"/>
    <col min="11530" max="11530" width="5.25" style="54" customWidth="1"/>
    <col min="11531" max="11532" width="6.75" style="54" customWidth="1"/>
    <col min="11533" max="11533" width="7.875" style="54" customWidth="1"/>
    <col min="11534" max="11534" width="20.75" style="54" customWidth="1"/>
    <col min="11535" max="11538" width="7.875" style="54" customWidth="1"/>
    <col min="11539" max="11776" width="9" style="54"/>
    <col min="11777" max="11777" width="3.125" style="54" customWidth="1"/>
    <col min="11778" max="11778" width="3.625" style="54" customWidth="1"/>
    <col min="11779" max="11779" width="1.875" style="54" customWidth="1"/>
    <col min="11780" max="11780" width="14" style="54" customWidth="1"/>
    <col min="11781" max="11781" width="9.25" style="54" customWidth="1"/>
    <col min="11782" max="11782" width="5.125" style="54" customWidth="1"/>
    <col min="11783" max="11783" width="9.25" style="54" customWidth="1"/>
    <col min="11784" max="11784" width="4.75" style="54" customWidth="1"/>
    <col min="11785" max="11785" width="9.25" style="54" customWidth="1"/>
    <col min="11786" max="11786" width="5.25" style="54" customWidth="1"/>
    <col min="11787" max="11788" width="6.75" style="54" customWidth="1"/>
    <col min="11789" max="11789" width="7.875" style="54" customWidth="1"/>
    <col min="11790" max="11790" width="20.75" style="54" customWidth="1"/>
    <col min="11791" max="11794" width="7.875" style="54" customWidth="1"/>
    <col min="11795" max="12032" width="9" style="54"/>
    <col min="12033" max="12033" width="3.125" style="54" customWidth="1"/>
    <col min="12034" max="12034" width="3.625" style="54" customWidth="1"/>
    <col min="12035" max="12035" width="1.875" style="54" customWidth="1"/>
    <col min="12036" max="12036" width="14" style="54" customWidth="1"/>
    <col min="12037" max="12037" width="9.25" style="54" customWidth="1"/>
    <col min="12038" max="12038" width="5.125" style="54" customWidth="1"/>
    <col min="12039" max="12039" width="9.25" style="54" customWidth="1"/>
    <col min="12040" max="12040" width="4.75" style="54" customWidth="1"/>
    <col min="12041" max="12041" width="9.25" style="54" customWidth="1"/>
    <col min="12042" max="12042" width="5.25" style="54" customWidth="1"/>
    <col min="12043" max="12044" width="6.75" style="54" customWidth="1"/>
    <col min="12045" max="12045" width="7.875" style="54" customWidth="1"/>
    <col min="12046" max="12046" width="20.75" style="54" customWidth="1"/>
    <col min="12047" max="12050" width="7.875" style="54" customWidth="1"/>
    <col min="12051" max="12288" width="9" style="54"/>
    <col min="12289" max="12289" width="3.125" style="54" customWidth="1"/>
    <col min="12290" max="12290" width="3.625" style="54" customWidth="1"/>
    <col min="12291" max="12291" width="1.875" style="54" customWidth="1"/>
    <col min="12292" max="12292" width="14" style="54" customWidth="1"/>
    <col min="12293" max="12293" width="9.25" style="54" customWidth="1"/>
    <col min="12294" max="12294" width="5.125" style="54" customWidth="1"/>
    <col min="12295" max="12295" width="9.25" style="54" customWidth="1"/>
    <col min="12296" max="12296" width="4.75" style="54" customWidth="1"/>
    <col min="12297" max="12297" width="9.25" style="54" customWidth="1"/>
    <col min="12298" max="12298" width="5.25" style="54" customWidth="1"/>
    <col min="12299" max="12300" width="6.75" style="54" customWidth="1"/>
    <col min="12301" max="12301" width="7.875" style="54" customWidth="1"/>
    <col min="12302" max="12302" width="20.75" style="54" customWidth="1"/>
    <col min="12303" max="12306" width="7.875" style="54" customWidth="1"/>
    <col min="12307" max="12544" width="9" style="54"/>
    <col min="12545" max="12545" width="3.125" style="54" customWidth="1"/>
    <col min="12546" max="12546" width="3.625" style="54" customWidth="1"/>
    <col min="12547" max="12547" width="1.875" style="54" customWidth="1"/>
    <col min="12548" max="12548" width="14" style="54" customWidth="1"/>
    <col min="12549" max="12549" width="9.25" style="54" customWidth="1"/>
    <col min="12550" max="12550" width="5.125" style="54" customWidth="1"/>
    <col min="12551" max="12551" width="9.25" style="54" customWidth="1"/>
    <col min="12552" max="12552" width="4.75" style="54" customWidth="1"/>
    <col min="12553" max="12553" width="9.25" style="54" customWidth="1"/>
    <col min="12554" max="12554" width="5.25" style="54" customWidth="1"/>
    <col min="12555" max="12556" width="6.75" style="54" customWidth="1"/>
    <col min="12557" max="12557" width="7.875" style="54" customWidth="1"/>
    <col min="12558" max="12558" width="20.75" style="54" customWidth="1"/>
    <col min="12559" max="12562" width="7.875" style="54" customWidth="1"/>
    <col min="12563" max="12800" width="9" style="54"/>
    <col min="12801" max="12801" width="3.125" style="54" customWidth="1"/>
    <col min="12802" max="12802" width="3.625" style="54" customWidth="1"/>
    <col min="12803" max="12803" width="1.875" style="54" customWidth="1"/>
    <col min="12804" max="12804" width="14" style="54" customWidth="1"/>
    <col min="12805" max="12805" width="9.25" style="54" customWidth="1"/>
    <col min="12806" max="12806" width="5.125" style="54" customWidth="1"/>
    <col min="12807" max="12807" width="9.25" style="54" customWidth="1"/>
    <col min="12808" max="12808" width="4.75" style="54" customWidth="1"/>
    <col min="12809" max="12809" width="9.25" style="54" customWidth="1"/>
    <col min="12810" max="12810" width="5.25" style="54" customWidth="1"/>
    <col min="12811" max="12812" width="6.75" style="54" customWidth="1"/>
    <col min="12813" max="12813" width="7.875" style="54" customWidth="1"/>
    <col min="12814" max="12814" width="20.75" style="54" customWidth="1"/>
    <col min="12815" max="12818" width="7.875" style="54" customWidth="1"/>
    <col min="12819" max="13056" width="9" style="54"/>
    <col min="13057" max="13057" width="3.125" style="54" customWidth="1"/>
    <col min="13058" max="13058" width="3.625" style="54" customWidth="1"/>
    <col min="13059" max="13059" width="1.875" style="54" customWidth="1"/>
    <col min="13060" max="13060" width="14" style="54" customWidth="1"/>
    <col min="13061" max="13061" width="9.25" style="54" customWidth="1"/>
    <col min="13062" max="13062" width="5.125" style="54" customWidth="1"/>
    <col min="13063" max="13063" width="9.25" style="54" customWidth="1"/>
    <col min="13064" max="13064" width="4.75" style="54" customWidth="1"/>
    <col min="13065" max="13065" width="9.25" style="54" customWidth="1"/>
    <col min="13066" max="13066" width="5.25" style="54" customWidth="1"/>
    <col min="13067" max="13068" width="6.75" style="54" customWidth="1"/>
    <col min="13069" max="13069" width="7.875" style="54" customWidth="1"/>
    <col min="13070" max="13070" width="20.75" style="54" customWidth="1"/>
    <col min="13071" max="13074" width="7.875" style="54" customWidth="1"/>
    <col min="13075" max="13312" width="9" style="54"/>
    <col min="13313" max="13313" width="3.125" style="54" customWidth="1"/>
    <col min="13314" max="13314" width="3.625" style="54" customWidth="1"/>
    <col min="13315" max="13315" width="1.875" style="54" customWidth="1"/>
    <col min="13316" max="13316" width="14" style="54" customWidth="1"/>
    <col min="13317" max="13317" width="9.25" style="54" customWidth="1"/>
    <col min="13318" max="13318" width="5.125" style="54" customWidth="1"/>
    <col min="13319" max="13319" width="9.25" style="54" customWidth="1"/>
    <col min="13320" max="13320" width="4.75" style="54" customWidth="1"/>
    <col min="13321" max="13321" width="9.25" style="54" customWidth="1"/>
    <col min="13322" max="13322" width="5.25" style="54" customWidth="1"/>
    <col min="13323" max="13324" width="6.75" style="54" customWidth="1"/>
    <col min="13325" max="13325" width="7.875" style="54" customWidth="1"/>
    <col min="13326" max="13326" width="20.75" style="54" customWidth="1"/>
    <col min="13327" max="13330" width="7.875" style="54" customWidth="1"/>
    <col min="13331" max="13568" width="9" style="54"/>
    <col min="13569" max="13569" width="3.125" style="54" customWidth="1"/>
    <col min="13570" max="13570" width="3.625" style="54" customWidth="1"/>
    <col min="13571" max="13571" width="1.875" style="54" customWidth="1"/>
    <col min="13572" max="13572" width="14" style="54" customWidth="1"/>
    <col min="13573" max="13573" width="9.25" style="54" customWidth="1"/>
    <col min="13574" max="13574" width="5.125" style="54" customWidth="1"/>
    <col min="13575" max="13575" width="9.25" style="54" customWidth="1"/>
    <col min="13576" max="13576" width="4.75" style="54" customWidth="1"/>
    <col min="13577" max="13577" width="9.25" style="54" customWidth="1"/>
    <col min="13578" max="13578" width="5.25" style="54" customWidth="1"/>
    <col min="13579" max="13580" width="6.75" style="54" customWidth="1"/>
    <col min="13581" max="13581" width="7.875" style="54" customWidth="1"/>
    <col min="13582" max="13582" width="20.75" style="54" customWidth="1"/>
    <col min="13583" max="13586" width="7.875" style="54" customWidth="1"/>
    <col min="13587" max="13824" width="9" style="54"/>
    <col min="13825" max="13825" width="3.125" style="54" customWidth="1"/>
    <col min="13826" max="13826" width="3.625" style="54" customWidth="1"/>
    <col min="13827" max="13827" width="1.875" style="54" customWidth="1"/>
    <col min="13828" max="13828" width="14" style="54" customWidth="1"/>
    <col min="13829" max="13829" width="9.25" style="54" customWidth="1"/>
    <col min="13830" max="13830" width="5.125" style="54" customWidth="1"/>
    <col min="13831" max="13831" width="9.25" style="54" customWidth="1"/>
    <col min="13832" max="13832" width="4.75" style="54" customWidth="1"/>
    <col min="13833" max="13833" width="9.25" style="54" customWidth="1"/>
    <col min="13834" max="13834" width="5.25" style="54" customWidth="1"/>
    <col min="13835" max="13836" width="6.75" style="54" customWidth="1"/>
    <col min="13837" max="13837" width="7.875" style="54" customWidth="1"/>
    <col min="13838" max="13838" width="20.75" style="54" customWidth="1"/>
    <col min="13839" max="13842" width="7.875" style="54" customWidth="1"/>
    <col min="13843" max="14080" width="9" style="54"/>
    <col min="14081" max="14081" width="3.125" style="54" customWidth="1"/>
    <col min="14082" max="14082" width="3.625" style="54" customWidth="1"/>
    <col min="14083" max="14083" width="1.875" style="54" customWidth="1"/>
    <col min="14084" max="14084" width="14" style="54" customWidth="1"/>
    <col min="14085" max="14085" width="9.25" style="54" customWidth="1"/>
    <col min="14086" max="14086" width="5.125" style="54" customWidth="1"/>
    <col min="14087" max="14087" width="9.25" style="54" customWidth="1"/>
    <col min="14088" max="14088" width="4.75" style="54" customWidth="1"/>
    <col min="14089" max="14089" width="9.25" style="54" customWidth="1"/>
    <col min="14090" max="14090" width="5.25" style="54" customWidth="1"/>
    <col min="14091" max="14092" width="6.75" style="54" customWidth="1"/>
    <col min="14093" max="14093" width="7.875" style="54" customWidth="1"/>
    <col min="14094" max="14094" width="20.75" style="54" customWidth="1"/>
    <col min="14095" max="14098" width="7.875" style="54" customWidth="1"/>
    <col min="14099" max="14336" width="9" style="54"/>
    <col min="14337" max="14337" width="3.125" style="54" customWidth="1"/>
    <col min="14338" max="14338" width="3.625" style="54" customWidth="1"/>
    <col min="14339" max="14339" width="1.875" style="54" customWidth="1"/>
    <col min="14340" max="14340" width="14" style="54" customWidth="1"/>
    <col min="14341" max="14341" width="9.25" style="54" customWidth="1"/>
    <col min="14342" max="14342" width="5.125" style="54" customWidth="1"/>
    <col min="14343" max="14343" width="9.25" style="54" customWidth="1"/>
    <col min="14344" max="14344" width="4.75" style="54" customWidth="1"/>
    <col min="14345" max="14345" width="9.25" style="54" customWidth="1"/>
    <col min="14346" max="14346" width="5.25" style="54" customWidth="1"/>
    <col min="14347" max="14348" width="6.75" style="54" customWidth="1"/>
    <col min="14349" max="14349" width="7.875" style="54" customWidth="1"/>
    <col min="14350" max="14350" width="20.75" style="54" customWidth="1"/>
    <col min="14351" max="14354" width="7.875" style="54" customWidth="1"/>
    <col min="14355" max="14592" width="9" style="54"/>
    <col min="14593" max="14593" width="3.125" style="54" customWidth="1"/>
    <col min="14594" max="14594" width="3.625" style="54" customWidth="1"/>
    <col min="14595" max="14595" width="1.875" style="54" customWidth="1"/>
    <col min="14596" max="14596" width="14" style="54" customWidth="1"/>
    <col min="14597" max="14597" width="9.25" style="54" customWidth="1"/>
    <col min="14598" max="14598" width="5.125" style="54" customWidth="1"/>
    <col min="14599" max="14599" width="9.25" style="54" customWidth="1"/>
    <col min="14600" max="14600" width="4.75" style="54" customWidth="1"/>
    <col min="14601" max="14601" width="9.25" style="54" customWidth="1"/>
    <col min="14602" max="14602" width="5.25" style="54" customWidth="1"/>
    <col min="14603" max="14604" width="6.75" style="54" customWidth="1"/>
    <col min="14605" max="14605" width="7.875" style="54" customWidth="1"/>
    <col min="14606" max="14606" width="20.75" style="54" customWidth="1"/>
    <col min="14607" max="14610" width="7.875" style="54" customWidth="1"/>
    <col min="14611" max="14848" width="9" style="54"/>
    <col min="14849" max="14849" width="3.125" style="54" customWidth="1"/>
    <col min="14850" max="14850" width="3.625" style="54" customWidth="1"/>
    <col min="14851" max="14851" width="1.875" style="54" customWidth="1"/>
    <col min="14852" max="14852" width="14" style="54" customWidth="1"/>
    <col min="14853" max="14853" width="9.25" style="54" customWidth="1"/>
    <col min="14854" max="14854" width="5.125" style="54" customWidth="1"/>
    <col min="14855" max="14855" width="9.25" style="54" customWidth="1"/>
    <col min="14856" max="14856" width="4.75" style="54" customWidth="1"/>
    <col min="14857" max="14857" width="9.25" style="54" customWidth="1"/>
    <col min="14858" max="14858" width="5.25" style="54" customWidth="1"/>
    <col min="14859" max="14860" width="6.75" style="54" customWidth="1"/>
    <col min="14861" max="14861" width="7.875" style="54" customWidth="1"/>
    <col min="14862" max="14862" width="20.75" style="54" customWidth="1"/>
    <col min="14863" max="14866" width="7.875" style="54" customWidth="1"/>
    <col min="14867" max="15104" width="9" style="54"/>
    <col min="15105" max="15105" width="3.125" style="54" customWidth="1"/>
    <col min="15106" max="15106" width="3.625" style="54" customWidth="1"/>
    <col min="15107" max="15107" width="1.875" style="54" customWidth="1"/>
    <col min="15108" max="15108" width="14" style="54" customWidth="1"/>
    <col min="15109" max="15109" width="9.25" style="54" customWidth="1"/>
    <col min="15110" max="15110" width="5.125" style="54" customWidth="1"/>
    <col min="15111" max="15111" width="9.25" style="54" customWidth="1"/>
    <col min="15112" max="15112" width="4.75" style="54" customWidth="1"/>
    <col min="15113" max="15113" width="9.25" style="54" customWidth="1"/>
    <col min="15114" max="15114" width="5.25" style="54" customWidth="1"/>
    <col min="15115" max="15116" width="6.75" style="54" customWidth="1"/>
    <col min="15117" max="15117" width="7.875" style="54" customWidth="1"/>
    <col min="15118" max="15118" width="20.75" style="54" customWidth="1"/>
    <col min="15119" max="15122" width="7.875" style="54" customWidth="1"/>
    <col min="15123" max="15360" width="9" style="54"/>
    <col min="15361" max="15361" width="3.125" style="54" customWidth="1"/>
    <col min="15362" max="15362" width="3.625" style="54" customWidth="1"/>
    <col min="15363" max="15363" width="1.875" style="54" customWidth="1"/>
    <col min="15364" max="15364" width="14" style="54" customWidth="1"/>
    <col min="15365" max="15365" width="9.25" style="54" customWidth="1"/>
    <col min="15366" max="15366" width="5.125" style="54" customWidth="1"/>
    <col min="15367" max="15367" width="9.25" style="54" customWidth="1"/>
    <col min="15368" max="15368" width="4.75" style="54" customWidth="1"/>
    <col min="15369" max="15369" width="9.25" style="54" customWidth="1"/>
    <col min="15370" max="15370" width="5.25" style="54" customWidth="1"/>
    <col min="15371" max="15372" width="6.75" style="54" customWidth="1"/>
    <col min="15373" max="15373" width="7.875" style="54" customWidth="1"/>
    <col min="15374" max="15374" width="20.75" style="54" customWidth="1"/>
    <col min="15375" max="15378" width="7.875" style="54" customWidth="1"/>
    <col min="15379" max="15616" width="9" style="54"/>
    <col min="15617" max="15617" width="3.125" style="54" customWidth="1"/>
    <col min="15618" max="15618" width="3.625" style="54" customWidth="1"/>
    <col min="15619" max="15619" width="1.875" style="54" customWidth="1"/>
    <col min="15620" max="15620" width="14" style="54" customWidth="1"/>
    <col min="15621" max="15621" width="9.25" style="54" customWidth="1"/>
    <col min="15622" max="15622" width="5.125" style="54" customWidth="1"/>
    <col min="15623" max="15623" width="9.25" style="54" customWidth="1"/>
    <col min="15624" max="15624" width="4.75" style="54" customWidth="1"/>
    <col min="15625" max="15625" width="9.25" style="54" customWidth="1"/>
    <col min="15626" max="15626" width="5.25" style="54" customWidth="1"/>
    <col min="15627" max="15628" width="6.75" style="54" customWidth="1"/>
    <col min="15629" max="15629" width="7.875" style="54" customWidth="1"/>
    <col min="15630" max="15630" width="20.75" style="54" customWidth="1"/>
    <col min="15631" max="15634" width="7.875" style="54" customWidth="1"/>
    <col min="15635" max="15872" width="9" style="54"/>
    <col min="15873" max="15873" width="3.125" style="54" customWidth="1"/>
    <col min="15874" max="15874" width="3.625" style="54" customWidth="1"/>
    <col min="15875" max="15875" width="1.875" style="54" customWidth="1"/>
    <col min="15876" max="15876" width="14" style="54" customWidth="1"/>
    <col min="15877" max="15877" width="9.25" style="54" customWidth="1"/>
    <col min="15878" max="15878" width="5.125" style="54" customWidth="1"/>
    <col min="15879" max="15879" width="9.25" style="54" customWidth="1"/>
    <col min="15880" max="15880" width="4.75" style="54" customWidth="1"/>
    <col min="15881" max="15881" width="9.25" style="54" customWidth="1"/>
    <col min="15882" max="15882" width="5.25" style="54" customWidth="1"/>
    <col min="15883" max="15884" width="6.75" style="54" customWidth="1"/>
    <col min="15885" max="15885" width="7.875" style="54" customWidth="1"/>
    <col min="15886" max="15886" width="20.75" style="54" customWidth="1"/>
    <col min="15887" max="15890" width="7.875" style="54" customWidth="1"/>
    <col min="15891" max="16128" width="9" style="54"/>
    <col min="16129" max="16129" width="3.125" style="54" customWidth="1"/>
    <col min="16130" max="16130" width="3.625" style="54" customWidth="1"/>
    <col min="16131" max="16131" width="1.875" style="54" customWidth="1"/>
    <col min="16132" max="16132" width="14" style="54" customWidth="1"/>
    <col min="16133" max="16133" width="9.25" style="54" customWidth="1"/>
    <col min="16134" max="16134" width="5.125" style="54" customWidth="1"/>
    <col min="16135" max="16135" width="9.25" style="54" customWidth="1"/>
    <col min="16136" max="16136" width="4.75" style="54" customWidth="1"/>
    <col min="16137" max="16137" width="9.25" style="54" customWidth="1"/>
    <col min="16138" max="16138" width="5.25" style="54" customWidth="1"/>
    <col min="16139" max="16140" width="6.75" style="54" customWidth="1"/>
    <col min="16141" max="16141" width="7.875" style="54" customWidth="1"/>
    <col min="16142" max="16142" width="20.75" style="54" customWidth="1"/>
    <col min="16143" max="16146" width="7.875" style="54" customWidth="1"/>
    <col min="16147" max="16384" width="9" style="54"/>
  </cols>
  <sheetData>
    <row r="1" spans="1:19" ht="14.25" customHeight="1"/>
    <row r="2" spans="1:19" ht="26.25" customHeight="1">
      <c r="A2" s="381" t="s">
        <v>139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5"/>
    </row>
    <row r="3" spans="1:19" ht="16.5" customHeight="1"/>
    <row r="4" spans="1:19" ht="20.100000000000001" customHeight="1">
      <c r="A4" s="56"/>
      <c r="B4" s="57" t="s">
        <v>165</v>
      </c>
      <c r="O4" s="54">
        <v>5185</v>
      </c>
      <c r="P4" s="54">
        <v>5721</v>
      </c>
      <c r="Q4" s="54">
        <f>P4-O4</f>
        <v>536</v>
      </c>
      <c r="R4" s="54">
        <f>O4-P4</f>
        <v>-536</v>
      </c>
      <c r="S4" s="54">
        <f>R4/P4</f>
        <v>-9.3689914350638004E-2</v>
      </c>
    </row>
    <row r="5" spans="1:19" ht="16.5" customHeight="1">
      <c r="A5" s="56"/>
      <c r="C5" s="58" t="s">
        <v>166</v>
      </c>
    </row>
    <row r="6" spans="1:19" ht="16.5" customHeight="1">
      <c r="A6" s="56"/>
      <c r="C6" s="58" t="s">
        <v>167</v>
      </c>
    </row>
    <row r="7" spans="1:19" ht="16.5" customHeight="1">
      <c r="A7" s="56"/>
      <c r="C7" s="57"/>
    </row>
    <row r="8" spans="1:19" ht="16.5" customHeight="1">
      <c r="L8" s="59" t="s">
        <v>80</v>
      </c>
    </row>
    <row r="9" spans="1:19" ht="16.5" customHeight="1">
      <c r="C9" s="386" t="s">
        <v>87</v>
      </c>
      <c r="D9" s="387"/>
      <c r="E9" s="390" t="s">
        <v>162</v>
      </c>
      <c r="F9" s="391"/>
      <c r="G9" s="394" t="s">
        <v>155</v>
      </c>
      <c r="H9" s="386"/>
      <c r="I9" s="386"/>
      <c r="J9" s="387"/>
      <c r="K9" s="395" t="s">
        <v>123</v>
      </c>
      <c r="L9" s="394"/>
    </row>
    <row r="10" spans="1:19" ht="16.5" customHeight="1">
      <c r="C10" s="388"/>
      <c r="D10" s="389"/>
      <c r="E10" s="392"/>
      <c r="F10" s="393"/>
      <c r="G10" s="396" t="s">
        <v>7</v>
      </c>
      <c r="H10" s="397"/>
      <c r="I10" s="396" t="s">
        <v>8</v>
      </c>
      <c r="J10" s="397"/>
      <c r="K10" s="60" t="s">
        <v>9</v>
      </c>
      <c r="L10" s="61" t="s">
        <v>10</v>
      </c>
    </row>
    <row r="11" spans="1:19" s="62" customFormat="1" ht="16.5" customHeight="1">
      <c r="C11" s="377" t="s">
        <v>11</v>
      </c>
      <c r="D11" s="378"/>
      <c r="E11" s="275">
        <f>SUM(E12:E13)</f>
        <v>540122</v>
      </c>
      <c r="F11" s="276" t="s">
        <v>101</v>
      </c>
      <c r="G11" s="275">
        <f>SUM(G12:G13)</f>
        <v>518525</v>
      </c>
      <c r="H11" s="276" t="s">
        <v>101</v>
      </c>
      <c r="I11" s="275">
        <f>SUM(I12:I13)</f>
        <v>663458</v>
      </c>
      <c r="J11" s="276" t="s">
        <v>101</v>
      </c>
      <c r="K11" s="277">
        <f>M11/G11*100</f>
        <v>4.1650836507400797</v>
      </c>
      <c r="L11" s="278">
        <f>N11/I11*100</f>
        <v>-18.589873059033128</v>
      </c>
      <c r="M11" s="63">
        <f>$E11-G11</f>
        <v>21597</v>
      </c>
      <c r="N11" s="63">
        <f>E11-I11</f>
        <v>-123336</v>
      </c>
    </row>
    <row r="12" spans="1:19" s="62" customFormat="1" ht="16.5" customHeight="1">
      <c r="C12" s="382" t="s">
        <v>12</v>
      </c>
      <c r="D12" s="383"/>
      <c r="E12" s="194">
        <v>504407</v>
      </c>
      <c r="F12" s="195">
        <f>E12/E$11*100</f>
        <v>93.387605022568977</v>
      </c>
      <c r="G12" s="194">
        <v>479480</v>
      </c>
      <c r="H12" s="195">
        <f>G12/G$11*100</f>
        <v>92.469986982305571</v>
      </c>
      <c r="I12" s="194">
        <v>626334</v>
      </c>
      <c r="J12" s="81">
        <f>I12/I$11*100</f>
        <v>94.40446870789107</v>
      </c>
      <c r="K12" s="82">
        <f>M12/G12*100</f>
        <v>5.1987569867356305</v>
      </c>
      <c r="L12" s="83">
        <f>N12/I12*100</f>
        <v>-19.4667701258434</v>
      </c>
      <c r="M12" s="63">
        <f>$E12-G12</f>
        <v>24927</v>
      </c>
      <c r="N12" s="63">
        <f>E12-I12</f>
        <v>-121927</v>
      </c>
    </row>
    <row r="13" spans="1:19" s="62" customFormat="1" ht="16.5" customHeight="1">
      <c r="C13" s="379" t="s">
        <v>13</v>
      </c>
      <c r="D13" s="380"/>
      <c r="E13" s="196">
        <f>SUM(E14:E15)</f>
        <v>35715</v>
      </c>
      <c r="F13" s="197">
        <f>E13/E$11*100</f>
        <v>6.6123949774310242</v>
      </c>
      <c r="G13" s="196">
        <f>SUM(G14:G15)</f>
        <v>39045</v>
      </c>
      <c r="H13" s="197">
        <f>G13/G$11*100</f>
        <v>7.5300130176944213</v>
      </c>
      <c r="I13" s="196">
        <f>SUM(I14:I15)</f>
        <v>37124</v>
      </c>
      <c r="J13" s="84">
        <f>I13/I$11*100</f>
        <v>5.5955312921089204</v>
      </c>
      <c r="K13" s="85">
        <f>M13/G13*100</f>
        <v>-8.528620822128314</v>
      </c>
      <c r="L13" s="86">
        <f>N13/I13*100</f>
        <v>-3.7953884279711239</v>
      </c>
      <c r="M13" s="63">
        <f>$E13-G13</f>
        <v>-3330</v>
      </c>
      <c r="N13" s="63">
        <f>E13-I13</f>
        <v>-1409</v>
      </c>
    </row>
    <row r="14" spans="1:19" s="64" customFormat="1" ht="16.5" customHeight="1">
      <c r="C14" s="65"/>
      <c r="D14" s="66" t="s">
        <v>120</v>
      </c>
      <c r="E14" s="198">
        <v>22989</v>
      </c>
      <c r="F14" s="199">
        <f>E14/E$11*100</f>
        <v>4.2562606226000792</v>
      </c>
      <c r="G14" s="198">
        <v>26948</v>
      </c>
      <c r="H14" s="199">
        <f>G14/G$11*100</f>
        <v>5.1970493225977537</v>
      </c>
      <c r="I14" s="198">
        <v>25017</v>
      </c>
      <c r="J14" s="87">
        <f>I14/I$11*100</f>
        <v>3.7706983712608784</v>
      </c>
      <c r="K14" s="88">
        <f>M14/G14*100</f>
        <v>-14.691257236158528</v>
      </c>
      <c r="L14" s="89">
        <f>N14/I14*100</f>
        <v>-8.1064875884398599</v>
      </c>
      <c r="M14" s="67">
        <f>$E14-G14</f>
        <v>-3959</v>
      </c>
      <c r="N14" s="67">
        <f>E14-I14</f>
        <v>-2028</v>
      </c>
    </row>
    <row r="15" spans="1:19" s="64" customFormat="1" ht="16.5" customHeight="1">
      <c r="C15" s="68"/>
      <c r="D15" s="69" t="s">
        <v>121</v>
      </c>
      <c r="E15" s="200">
        <v>12726</v>
      </c>
      <c r="F15" s="201">
        <f>E15/E$11*100</f>
        <v>2.3561343548309455</v>
      </c>
      <c r="G15" s="200">
        <v>12097</v>
      </c>
      <c r="H15" s="201">
        <f>G15/G$11*100</f>
        <v>2.3329636950966686</v>
      </c>
      <c r="I15" s="200">
        <v>12107</v>
      </c>
      <c r="J15" s="90">
        <f>I15/I$11*100</f>
        <v>1.8248329208480418</v>
      </c>
      <c r="K15" s="91">
        <f>M15/G15*100</f>
        <v>5.1996362734562291</v>
      </c>
      <c r="L15" s="92">
        <f>N15/I15*100</f>
        <v>5.1127446931527221</v>
      </c>
      <c r="M15" s="67">
        <f>$E15-G15</f>
        <v>629</v>
      </c>
      <c r="N15" s="67">
        <f>E15-I15</f>
        <v>619</v>
      </c>
    </row>
    <row r="16" spans="1:19" s="62" customFormat="1" ht="16.5" customHeight="1">
      <c r="D16" s="70"/>
      <c r="M16" s="71"/>
      <c r="N16" s="71"/>
    </row>
    <row r="17" spans="1:19" s="62" customFormat="1" ht="16.5" customHeight="1">
      <c r="M17" s="71"/>
      <c r="N17" s="71"/>
    </row>
    <row r="18" spans="1:19" s="62" customFormat="1" ht="16.5" customHeight="1">
      <c r="B18" s="57" t="s">
        <v>1</v>
      </c>
      <c r="C18" s="57"/>
      <c r="M18" s="71"/>
      <c r="N18" s="71"/>
    </row>
    <row r="19" spans="1:19" s="62" customFormat="1" ht="16.5" customHeight="1">
      <c r="M19" s="71"/>
      <c r="N19" s="71"/>
      <c r="P19" s="72"/>
      <c r="Q19" s="72"/>
      <c r="R19" s="72"/>
    </row>
    <row r="20" spans="1:19" s="62" customFormat="1" ht="16.5" customHeight="1">
      <c r="M20" s="73" t="s">
        <v>2</v>
      </c>
      <c r="N20" s="73" t="s">
        <v>3</v>
      </c>
      <c r="O20" s="73"/>
      <c r="P20" s="73"/>
      <c r="Q20" s="74" t="s">
        <v>2</v>
      </c>
      <c r="R20" s="74"/>
      <c r="S20" s="74"/>
    </row>
    <row r="21" spans="1:19" s="62" customFormat="1" ht="16.5" customHeight="1">
      <c r="M21" s="70">
        <v>2018</v>
      </c>
      <c r="N21" s="75">
        <v>4981</v>
      </c>
      <c r="O21" s="76"/>
      <c r="P21" s="79"/>
      <c r="Q21" s="74">
        <v>2004</v>
      </c>
      <c r="R21" s="78"/>
      <c r="S21" s="78"/>
    </row>
    <row r="22" spans="1:19" ht="16.5" customHeight="1">
      <c r="M22" s="70">
        <v>2019</v>
      </c>
      <c r="N22" s="75">
        <v>5459</v>
      </c>
      <c r="O22" s="76">
        <f>N22-N21</f>
        <v>478</v>
      </c>
      <c r="P22" s="79">
        <f>O22/N21</f>
        <v>9.5964665729773135E-2</v>
      </c>
      <c r="Q22" s="74">
        <v>2005</v>
      </c>
      <c r="R22" s="80"/>
      <c r="S22" s="78"/>
    </row>
    <row r="23" spans="1:19" ht="16.5" customHeight="1">
      <c r="M23" s="70">
        <v>2020</v>
      </c>
      <c r="N23" s="75">
        <v>5486</v>
      </c>
      <c r="O23" s="76">
        <f>N23-N22</f>
        <v>27</v>
      </c>
      <c r="P23" s="79">
        <f>O23/N22</f>
        <v>4.9459607986810771E-3</v>
      </c>
      <c r="Q23" s="74">
        <v>2006</v>
      </c>
      <c r="R23" s="78"/>
      <c r="S23" s="78"/>
    </row>
    <row r="24" spans="1:19" ht="16.5" customHeight="1">
      <c r="M24" s="70">
        <v>2021</v>
      </c>
      <c r="N24" s="75">
        <v>5721</v>
      </c>
      <c r="O24" s="76">
        <f>N24-N23</f>
        <v>235</v>
      </c>
      <c r="P24" s="79">
        <f>O24/N23</f>
        <v>4.283631060882246E-2</v>
      </c>
      <c r="Q24" s="74">
        <v>2007</v>
      </c>
      <c r="R24" s="78"/>
      <c r="S24" s="78"/>
    </row>
    <row r="25" spans="1:19" ht="16.5" customHeight="1">
      <c r="M25" s="70">
        <v>2022</v>
      </c>
      <c r="N25" s="75">
        <v>5185</v>
      </c>
      <c r="O25" s="76">
        <f>N25-N24</f>
        <v>-536</v>
      </c>
      <c r="P25" s="79">
        <f>O25/N24</f>
        <v>-9.3689914350638004E-2</v>
      </c>
      <c r="Q25" s="74">
        <v>2008</v>
      </c>
      <c r="R25" s="78"/>
      <c r="S25" s="78"/>
    </row>
    <row r="26" spans="1:19" ht="16.5" customHeight="1">
      <c r="M26" s="70">
        <v>2023</v>
      </c>
      <c r="N26" s="75">
        <v>5401</v>
      </c>
      <c r="O26" s="76">
        <f>N26-N25</f>
        <v>216</v>
      </c>
      <c r="P26" s="79">
        <f>O26/N25</f>
        <v>4.1658630665380905E-2</v>
      </c>
      <c r="Q26" s="74">
        <v>2009</v>
      </c>
      <c r="R26" s="78"/>
      <c r="S26" s="78"/>
    </row>
    <row r="27" spans="1:19" ht="16.5" customHeight="1"/>
    <row r="28" spans="1:19" ht="16.5" customHeight="1"/>
    <row r="29" spans="1:19" ht="16.5" customHeight="1">
      <c r="A29" s="62"/>
      <c r="B29" s="57" t="s">
        <v>97</v>
      </c>
      <c r="C29" s="57"/>
      <c r="D29" s="62"/>
      <c r="E29" s="62"/>
    </row>
    <row r="30" spans="1:19" ht="16.5" customHeight="1"/>
    <row r="31" spans="1:19" ht="16.5" customHeight="1">
      <c r="M31" s="73" t="s">
        <v>2</v>
      </c>
      <c r="N31" s="73" t="s">
        <v>3</v>
      </c>
    </row>
    <row r="32" spans="1:19" ht="16.5" customHeight="1">
      <c r="M32" s="70">
        <v>2018</v>
      </c>
      <c r="N32" s="54">
        <v>23.7</v>
      </c>
    </row>
    <row r="33" spans="13:14" ht="16.5" customHeight="1">
      <c r="M33" s="70">
        <v>2019</v>
      </c>
      <c r="N33" s="54">
        <v>22.4</v>
      </c>
    </row>
    <row r="34" spans="13:14" ht="16.5" customHeight="1">
      <c r="M34" s="70">
        <v>2020</v>
      </c>
      <c r="N34" s="54">
        <v>21.5</v>
      </c>
    </row>
    <row r="35" spans="13:14" ht="16.5" customHeight="1">
      <c r="M35" s="70">
        <v>2021</v>
      </c>
      <c r="N35" s="54">
        <v>16.2</v>
      </c>
    </row>
    <row r="36" spans="13:14" ht="16.5" customHeight="1">
      <c r="M36" s="70">
        <v>2022</v>
      </c>
      <c r="N36" s="54">
        <v>13.2</v>
      </c>
    </row>
    <row r="37" spans="13:14" ht="16.5" customHeight="1">
      <c r="M37" s="70">
        <v>2023</v>
      </c>
      <c r="N37" s="54">
        <v>12.3</v>
      </c>
    </row>
    <row r="38" spans="13:14" ht="16.5" customHeight="1"/>
    <row r="39" spans="13:14" ht="16.5" customHeight="1"/>
    <row r="42" spans="13:14" ht="13.5" customHeight="1"/>
    <row r="80" spans="13:14" ht="15" customHeight="1">
      <c r="M80" s="54"/>
      <c r="N80" s="54"/>
    </row>
    <row r="81" s="54" customFormat="1" ht="15.75" customHeight="1"/>
  </sheetData>
  <mergeCells count="10">
    <mergeCell ref="C11:D11"/>
    <mergeCell ref="C12:D12"/>
    <mergeCell ref="C13:D13"/>
    <mergeCell ref="A2:L2"/>
    <mergeCell ref="C9:D10"/>
    <mergeCell ref="E9:F10"/>
    <mergeCell ref="G9:J9"/>
    <mergeCell ref="K9:L9"/>
    <mergeCell ref="G10:H10"/>
    <mergeCell ref="I10:J10"/>
  </mergeCells>
  <phoneticPr fontId="2" type="noConversion"/>
  <pageMargins left="0.6692913385826772" right="0.47244094488188981" top="1.0629921259842521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202"/>
  <sheetViews>
    <sheetView view="pageBreakPreview" zoomScaleNormal="100" zoomScaleSheetLayoutView="100" workbookViewId="0">
      <selection activeCell="R28" sqref="R28"/>
    </sheetView>
  </sheetViews>
  <sheetFormatPr defaultRowHeight="16.5"/>
  <cols>
    <col min="1" max="3" width="2.25" style="54" customWidth="1"/>
    <col min="4" max="4" width="12.625" style="54" customWidth="1"/>
    <col min="5" max="5" width="9.625" style="54" customWidth="1"/>
    <col min="6" max="6" width="5.625" style="54" customWidth="1"/>
    <col min="7" max="7" width="9.625" style="54" customWidth="1"/>
    <col min="8" max="8" width="5.625" style="54" customWidth="1"/>
    <col min="9" max="9" width="9.625" style="54" customWidth="1"/>
    <col min="10" max="10" width="5.625" style="54" customWidth="1"/>
    <col min="11" max="12" width="7.625" style="54" customWidth="1"/>
    <col min="13" max="13" width="7.875" style="55" customWidth="1"/>
    <col min="14" max="14" width="9.375" style="55" customWidth="1"/>
    <col min="15" max="16" width="9.375" style="54" customWidth="1"/>
    <col min="17" max="19" width="9.375" style="185" customWidth="1"/>
    <col min="20" max="20" width="2.75" style="185" customWidth="1"/>
    <col min="21" max="21" width="4.375" style="185" customWidth="1"/>
    <col min="22" max="22" width="9.625" style="185" bestFit="1" customWidth="1"/>
    <col min="23" max="25" width="9" style="185"/>
    <col min="26" max="232" width="9" style="54"/>
    <col min="233" max="233" width="2.125" style="54" customWidth="1"/>
    <col min="234" max="234" width="2.5" style="54" customWidth="1"/>
    <col min="235" max="235" width="2.375" style="54" customWidth="1"/>
    <col min="236" max="236" width="12.25" style="54" customWidth="1"/>
    <col min="237" max="237" width="9.375" style="54" customWidth="1"/>
    <col min="238" max="238" width="6.625" style="54" customWidth="1"/>
    <col min="239" max="239" width="8.5" style="54" customWidth="1"/>
    <col min="240" max="240" width="6.75" style="54" bestFit="1" customWidth="1"/>
    <col min="241" max="241" width="8.75" style="54" customWidth="1"/>
    <col min="242" max="242" width="6.625" style="54" customWidth="1"/>
    <col min="243" max="243" width="7.25" style="54" customWidth="1"/>
    <col min="244" max="244" width="7" style="54" customWidth="1"/>
    <col min="245" max="246" width="7.875" style="54" customWidth="1"/>
    <col min="247" max="247" width="18.625" style="54" customWidth="1"/>
    <col min="248" max="250" width="7.875" style="54" customWidth="1"/>
    <col min="251" max="488" width="9" style="54"/>
    <col min="489" max="489" width="2.125" style="54" customWidth="1"/>
    <col min="490" max="490" width="2.5" style="54" customWidth="1"/>
    <col min="491" max="491" width="2.375" style="54" customWidth="1"/>
    <col min="492" max="492" width="12.25" style="54" customWidth="1"/>
    <col min="493" max="493" width="9.375" style="54" customWidth="1"/>
    <col min="494" max="494" width="6.625" style="54" customWidth="1"/>
    <col min="495" max="495" width="8.5" style="54" customWidth="1"/>
    <col min="496" max="496" width="6.75" style="54" bestFit="1" customWidth="1"/>
    <col min="497" max="497" width="8.75" style="54" customWidth="1"/>
    <col min="498" max="498" width="6.625" style="54" customWidth="1"/>
    <col min="499" max="499" width="7.25" style="54" customWidth="1"/>
    <col min="500" max="500" width="7" style="54" customWidth="1"/>
    <col min="501" max="502" width="7.875" style="54" customWidth="1"/>
    <col min="503" max="503" width="18.625" style="54" customWidth="1"/>
    <col min="504" max="506" width="7.875" style="54" customWidth="1"/>
    <col min="507" max="744" width="9" style="54"/>
    <col min="745" max="745" width="2.125" style="54" customWidth="1"/>
    <col min="746" max="746" width="2.5" style="54" customWidth="1"/>
    <col min="747" max="747" width="2.375" style="54" customWidth="1"/>
    <col min="748" max="748" width="12.25" style="54" customWidth="1"/>
    <col min="749" max="749" width="9.375" style="54" customWidth="1"/>
    <col min="750" max="750" width="6.625" style="54" customWidth="1"/>
    <col min="751" max="751" width="8.5" style="54" customWidth="1"/>
    <col min="752" max="752" width="6.75" style="54" bestFit="1" customWidth="1"/>
    <col min="753" max="753" width="8.75" style="54" customWidth="1"/>
    <col min="754" max="754" width="6.625" style="54" customWidth="1"/>
    <col min="755" max="755" width="7.25" style="54" customWidth="1"/>
    <col min="756" max="756" width="7" style="54" customWidth="1"/>
    <col min="757" max="758" width="7.875" style="54" customWidth="1"/>
    <col min="759" max="759" width="18.625" style="54" customWidth="1"/>
    <col min="760" max="762" width="7.875" style="54" customWidth="1"/>
    <col min="763" max="1000" width="9" style="54"/>
    <col min="1001" max="1001" width="2.125" style="54" customWidth="1"/>
    <col min="1002" max="1002" width="2.5" style="54" customWidth="1"/>
    <col min="1003" max="1003" width="2.375" style="54" customWidth="1"/>
    <col min="1004" max="1004" width="12.25" style="54" customWidth="1"/>
    <col min="1005" max="1005" width="9.375" style="54" customWidth="1"/>
    <col min="1006" max="1006" width="6.625" style="54" customWidth="1"/>
    <col min="1007" max="1007" width="8.5" style="54" customWidth="1"/>
    <col min="1008" max="1008" width="6.75" style="54" bestFit="1" customWidth="1"/>
    <col min="1009" max="1009" width="8.75" style="54" customWidth="1"/>
    <col min="1010" max="1010" width="6.625" style="54" customWidth="1"/>
    <col min="1011" max="1011" width="7.25" style="54" customWidth="1"/>
    <col min="1012" max="1012" width="7" style="54" customWidth="1"/>
    <col min="1013" max="1014" width="7.875" style="54" customWidth="1"/>
    <col min="1015" max="1015" width="18.625" style="54" customWidth="1"/>
    <col min="1016" max="1018" width="7.875" style="54" customWidth="1"/>
    <col min="1019" max="1256" width="9" style="54"/>
    <col min="1257" max="1257" width="2.125" style="54" customWidth="1"/>
    <col min="1258" max="1258" width="2.5" style="54" customWidth="1"/>
    <col min="1259" max="1259" width="2.375" style="54" customWidth="1"/>
    <col min="1260" max="1260" width="12.25" style="54" customWidth="1"/>
    <col min="1261" max="1261" width="9.375" style="54" customWidth="1"/>
    <col min="1262" max="1262" width="6.625" style="54" customWidth="1"/>
    <col min="1263" max="1263" width="8.5" style="54" customWidth="1"/>
    <col min="1264" max="1264" width="6.75" style="54" bestFit="1" customWidth="1"/>
    <col min="1265" max="1265" width="8.75" style="54" customWidth="1"/>
    <col min="1266" max="1266" width="6.625" style="54" customWidth="1"/>
    <col min="1267" max="1267" width="7.25" style="54" customWidth="1"/>
    <col min="1268" max="1268" width="7" style="54" customWidth="1"/>
    <col min="1269" max="1270" width="7.875" style="54" customWidth="1"/>
    <col min="1271" max="1271" width="18.625" style="54" customWidth="1"/>
    <col min="1272" max="1274" width="7.875" style="54" customWidth="1"/>
    <col min="1275" max="1512" width="9" style="54"/>
    <col min="1513" max="1513" width="2.125" style="54" customWidth="1"/>
    <col min="1514" max="1514" width="2.5" style="54" customWidth="1"/>
    <col min="1515" max="1515" width="2.375" style="54" customWidth="1"/>
    <col min="1516" max="1516" width="12.25" style="54" customWidth="1"/>
    <col min="1517" max="1517" width="9.375" style="54" customWidth="1"/>
    <col min="1518" max="1518" width="6.625" style="54" customWidth="1"/>
    <col min="1519" max="1519" width="8.5" style="54" customWidth="1"/>
    <col min="1520" max="1520" width="6.75" style="54" bestFit="1" customWidth="1"/>
    <col min="1521" max="1521" width="8.75" style="54" customWidth="1"/>
    <col min="1522" max="1522" width="6.625" style="54" customWidth="1"/>
    <col min="1523" max="1523" width="7.25" style="54" customWidth="1"/>
    <col min="1524" max="1524" width="7" style="54" customWidth="1"/>
    <col min="1525" max="1526" width="7.875" style="54" customWidth="1"/>
    <col min="1527" max="1527" width="18.625" style="54" customWidth="1"/>
    <col min="1528" max="1530" width="7.875" style="54" customWidth="1"/>
    <col min="1531" max="1768" width="9" style="54"/>
    <col min="1769" max="1769" width="2.125" style="54" customWidth="1"/>
    <col min="1770" max="1770" width="2.5" style="54" customWidth="1"/>
    <col min="1771" max="1771" width="2.375" style="54" customWidth="1"/>
    <col min="1772" max="1772" width="12.25" style="54" customWidth="1"/>
    <col min="1773" max="1773" width="9.375" style="54" customWidth="1"/>
    <col min="1774" max="1774" width="6.625" style="54" customWidth="1"/>
    <col min="1775" max="1775" width="8.5" style="54" customWidth="1"/>
    <col min="1776" max="1776" width="6.75" style="54" bestFit="1" customWidth="1"/>
    <col min="1777" max="1777" width="8.75" style="54" customWidth="1"/>
    <col min="1778" max="1778" width="6.625" style="54" customWidth="1"/>
    <col min="1779" max="1779" width="7.25" style="54" customWidth="1"/>
    <col min="1780" max="1780" width="7" style="54" customWidth="1"/>
    <col min="1781" max="1782" width="7.875" style="54" customWidth="1"/>
    <col min="1783" max="1783" width="18.625" style="54" customWidth="1"/>
    <col min="1784" max="1786" width="7.875" style="54" customWidth="1"/>
    <col min="1787" max="2024" width="9" style="54"/>
    <col min="2025" max="2025" width="2.125" style="54" customWidth="1"/>
    <col min="2026" max="2026" width="2.5" style="54" customWidth="1"/>
    <col min="2027" max="2027" width="2.375" style="54" customWidth="1"/>
    <col min="2028" max="2028" width="12.25" style="54" customWidth="1"/>
    <col min="2029" max="2029" width="9.375" style="54" customWidth="1"/>
    <col min="2030" max="2030" width="6.625" style="54" customWidth="1"/>
    <col min="2031" max="2031" width="8.5" style="54" customWidth="1"/>
    <col min="2032" max="2032" width="6.75" style="54" bestFit="1" customWidth="1"/>
    <col min="2033" max="2033" width="8.75" style="54" customWidth="1"/>
    <col min="2034" max="2034" width="6.625" style="54" customWidth="1"/>
    <col min="2035" max="2035" width="7.25" style="54" customWidth="1"/>
    <col min="2036" max="2036" width="7" style="54" customWidth="1"/>
    <col min="2037" max="2038" width="7.875" style="54" customWidth="1"/>
    <col min="2039" max="2039" width="18.625" style="54" customWidth="1"/>
    <col min="2040" max="2042" width="7.875" style="54" customWidth="1"/>
    <col min="2043" max="2280" width="9" style="54"/>
    <col min="2281" max="2281" width="2.125" style="54" customWidth="1"/>
    <col min="2282" max="2282" width="2.5" style="54" customWidth="1"/>
    <col min="2283" max="2283" width="2.375" style="54" customWidth="1"/>
    <col min="2284" max="2284" width="12.25" style="54" customWidth="1"/>
    <col min="2285" max="2285" width="9.375" style="54" customWidth="1"/>
    <col min="2286" max="2286" width="6.625" style="54" customWidth="1"/>
    <col min="2287" max="2287" width="8.5" style="54" customWidth="1"/>
    <col min="2288" max="2288" width="6.75" style="54" bestFit="1" customWidth="1"/>
    <col min="2289" max="2289" width="8.75" style="54" customWidth="1"/>
    <col min="2290" max="2290" width="6.625" style="54" customWidth="1"/>
    <col min="2291" max="2291" width="7.25" style="54" customWidth="1"/>
    <col min="2292" max="2292" width="7" style="54" customWidth="1"/>
    <col min="2293" max="2294" width="7.875" style="54" customWidth="1"/>
    <col min="2295" max="2295" width="18.625" style="54" customWidth="1"/>
    <col min="2296" max="2298" width="7.875" style="54" customWidth="1"/>
    <col min="2299" max="2536" width="9" style="54"/>
    <col min="2537" max="2537" width="2.125" style="54" customWidth="1"/>
    <col min="2538" max="2538" width="2.5" style="54" customWidth="1"/>
    <col min="2539" max="2539" width="2.375" style="54" customWidth="1"/>
    <col min="2540" max="2540" width="12.25" style="54" customWidth="1"/>
    <col min="2541" max="2541" width="9.375" style="54" customWidth="1"/>
    <col min="2542" max="2542" width="6.625" style="54" customWidth="1"/>
    <col min="2543" max="2543" width="8.5" style="54" customWidth="1"/>
    <col min="2544" max="2544" width="6.75" style="54" bestFit="1" customWidth="1"/>
    <col min="2545" max="2545" width="8.75" style="54" customWidth="1"/>
    <col min="2546" max="2546" width="6.625" style="54" customWidth="1"/>
    <col min="2547" max="2547" width="7.25" style="54" customWidth="1"/>
    <col min="2548" max="2548" width="7" style="54" customWidth="1"/>
    <col min="2549" max="2550" width="7.875" style="54" customWidth="1"/>
    <col min="2551" max="2551" width="18.625" style="54" customWidth="1"/>
    <col min="2552" max="2554" width="7.875" style="54" customWidth="1"/>
    <col min="2555" max="2792" width="9" style="54"/>
    <col min="2793" max="2793" width="2.125" style="54" customWidth="1"/>
    <col min="2794" max="2794" width="2.5" style="54" customWidth="1"/>
    <col min="2795" max="2795" width="2.375" style="54" customWidth="1"/>
    <col min="2796" max="2796" width="12.25" style="54" customWidth="1"/>
    <col min="2797" max="2797" width="9.375" style="54" customWidth="1"/>
    <col min="2798" max="2798" width="6.625" style="54" customWidth="1"/>
    <col min="2799" max="2799" width="8.5" style="54" customWidth="1"/>
    <col min="2800" max="2800" width="6.75" style="54" bestFit="1" customWidth="1"/>
    <col min="2801" max="2801" width="8.75" style="54" customWidth="1"/>
    <col min="2802" max="2802" width="6.625" style="54" customWidth="1"/>
    <col min="2803" max="2803" width="7.25" style="54" customWidth="1"/>
    <col min="2804" max="2804" width="7" style="54" customWidth="1"/>
    <col min="2805" max="2806" width="7.875" style="54" customWidth="1"/>
    <col min="2807" max="2807" width="18.625" style="54" customWidth="1"/>
    <col min="2808" max="2810" width="7.875" style="54" customWidth="1"/>
    <col min="2811" max="3048" width="9" style="54"/>
    <col min="3049" max="3049" width="2.125" style="54" customWidth="1"/>
    <col min="3050" max="3050" width="2.5" style="54" customWidth="1"/>
    <col min="3051" max="3051" width="2.375" style="54" customWidth="1"/>
    <col min="3052" max="3052" width="12.25" style="54" customWidth="1"/>
    <col min="3053" max="3053" width="9.375" style="54" customWidth="1"/>
    <col min="3054" max="3054" width="6.625" style="54" customWidth="1"/>
    <col min="3055" max="3055" width="8.5" style="54" customWidth="1"/>
    <col min="3056" max="3056" width="6.75" style="54" bestFit="1" customWidth="1"/>
    <col min="3057" max="3057" width="8.75" style="54" customWidth="1"/>
    <col min="3058" max="3058" width="6.625" style="54" customWidth="1"/>
    <col min="3059" max="3059" width="7.25" style="54" customWidth="1"/>
    <col min="3060" max="3060" width="7" style="54" customWidth="1"/>
    <col min="3061" max="3062" width="7.875" style="54" customWidth="1"/>
    <col min="3063" max="3063" width="18.625" style="54" customWidth="1"/>
    <col min="3064" max="3066" width="7.875" style="54" customWidth="1"/>
    <col min="3067" max="3304" width="9" style="54"/>
    <col min="3305" max="3305" width="2.125" style="54" customWidth="1"/>
    <col min="3306" max="3306" width="2.5" style="54" customWidth="1"/>
    <col min="3307" max="3307" width="2.375" style="54" customWidth="1"/>
    <col min="3308" max="3308" width="12.25" style="54" customWidth="1"/>
    <col min="3309" max="3309" width="9.375" style="54" customWidth="1"/>
    <col min="3310" max="3310" width="6.625" style="54" customWidth="1"/>
    <col min="3311" max="3311" width="8.5" style="54" customWidth="1"/>
    <col min="3312" max="3312" width="6.75" style="54" bestFit="1" customWidth="1"/>
    <col min="3313" max="3313" width="8.75" style="54" customWidth="1"/>
    <col min="3314" max="3314" width="6.625" style="54" customWidth="1"/>
    <col min="3315" max="3315" width="7.25" style="54" customWidth="1"/>
    <col min="3316" max="3316" width="7" style="54" customWidth="1"/>
    <col min="3317" max="3318" width="7.875" style="54" customWidth="1"/>
    <col min="3319" max="3319" width="18.625" style="54" customWidth="1"/>
    <col min="3320" max="3322" width="7.875" style="54" customWidth="1"/>
    <col min="3323" max="3560" width="9" style="54"/>
    <col min="3561" max="3561" width="2.125" style="54" customWidth="1"/>
    <col min="3562" max="3562" width="2.5" style="54" customWidth="1"/>
    <col min="3563" max="3563" width="2.375" style="54" customWidth="1"/>
    <col min="3564" max="3564" width="12.25" style="54" customWidth="1"/>
    <col min="3565" max="3565" width="9.375" style="54" customWidth="1"/>
    <col min="3566" max="3566" width="6.625" style="54" customWidth="1"/>
    <col min="3567" max="3567" width="8.5" style="54" customWidth="1"/>
    <col min="3568" max="3568" width="6.75" style="54" bestFit="1" customWidth="1"/>
    <col min="3569" max="3569" width="8.75" style="54" customWidth="1"/>
    <col min="3570" max="3570" width="6.625" style="54" customWidth="1"/>
    <col min="3571" max="3571" width="7.25" style="54" customWidth="1"/>
    <col min="3572" max="3572" width="7" style="54" customWidth="1"/>
    <col min="3573" max="3574" width="7.875" style="54" customWidth="1"/>
    <col min="3575" max="3575" width="18.625" style="54" customWidth="1"/>
    <col min="3576" max="3578" width="7.875" style="54" customWidth="1"/>
    <col min="3579" max="3816" width="9" style="54"/>
    <col min="3817" max="3817" width="2.125" style="54" customWidth="1"/>
    <col min="3818" max="3818" width="2.5" style="54" customWidth="1"/>
    <col min="3819" max="3819" width="2.375" style="54" customWidth="1"/>
    <col min="3820" max="3820" width="12.25" style="54" customWidth="1"/>
    <col min="3821" max="3821" width="9.375" style="54" customWidth="1"/>
    <col min="3822" max="3822" width="6.625" style="54" customWidth="1"/>
    <col min="3823" max="3823" width="8.5" style="54" customWidth="1"/>
    <col min="3824" max="3824" width="6.75" style="54" bestFit="1" customWidth="1"/>
    <col min="3825" max="3825" width="8.75" style="54" customWidth="1"/>
    <col min="3826" max="3826" width="6.625" style="54" customWidth="1"/>
    <col min="3827" max="3827" width="7.25" style="54" customWidth="1"/>
    <col min="3828" max="3828" width="7" style="54" customWidth="1"/>
    <col min="3829" max="3830" width="7.875" style="54" customWidth="1"/>
    <col min="3831" max="3831" width="18.625" style="54" customWidth="1"/>
    <col min="3832" max="3834" width="7.875" style="54" customWidth="1"/>
    <col min="3835" max="4072" width="9" style="54"/>
    <col min="4073" max="4073" width="2.125" style="54" customWidth="1"/>
    <col min="4074" max="4074" width="2.5" style="54" customWidth="1"/>
    <col min="4075" max="4075" width="2.375" style="54" customWidth="1"/>
    <col min="4076" max="4076" width="12.25" style="54" customWidth="1"/>
    <col min="4077" max="4077" width="9.375" style="54" customWidth="1"/>
    <col min="4078" max="4078" width="6.625" style="54" customWidth="1"/>
    <col min="4079" max="4079" width="8.5" style="54" customWidth="1"/>
    <col min="4080" max="4080" width="6.75" style="54" bestFit="1" customWidth="1"/>
    <col min="4081" max="4081" width="8.75" style="54" customWidth="1"/>
    <col min="4082" max="4082" width="6.625" style="54" customWidth="1"/>
    <col min="4083" max="4083" width="7.25" style="54" customWidth="1"/>
    <col min="4084" max="4084" width="7" style="54" customWidth="1"/>
    <col min="4085" max="4086" width="7.875" style="54" customWidth="1"/>
    <col min="4087" max="4087" width="18.625" style="54" customWidth="1"/>
    <col min="4088" max="4090" width="7.875" style="54" customWidth="1"/>
    <col min="4091" max="4328" width="9" style="54"/>
    <col min="4329" max="4329" width="2.125" style="54" customWidth="1"/>
    <col min="4330" max="4330" width="2.5" style="54" customWidth="1"/>
    <col min="4331" max="4331" width="2.375" style="54" customWidth="1"/>
    <col min="4332" max="4332" width="12.25" style="54" customWidth="1"/>
    <col min="4333" max="4333" width="9.375" style="54" customWidth="1"/>
    <col min="4334" max="4334" width="6.625" style="54" customWidth="1"/>
    <col min="4335" max="4335" width="8.5" style="54" customWidth="1"/>
    <col min="4336" max="4336" width="6.75" style="54" bestFit="1" customWidth="1"/>
    <col min="4337" max="4337" width="8.75" style="54" customWidth="1"/>
    <col min="4338" max="4338" width="6.625" style="54" customWidth="1"/>
    <col min="4339" max="4339" width="7.25" style="54" customWidth="1"/>
    <col min="4340" max="4340" width="7" style="54" customWidth="1"/>
    <col min="4341" max="4342" width="7.875" style="54" customWidth="1"/>
    <col min="4343" max="4343" width="18.625" style="54" customWidth="1"/>
    <col min="4344" max="4346" width="7.875" style="54" customWidth="1"/>
    <col min="4347" max="4584" width="9" style="54"/>
    <col min="4585" max="4585" width="2.125" style="54" customWidth="1"/>
    <col min="4586" max="4586" width="2.5" style="54" customWidth="1"/>
    <col min="4587" max="4587" width="2.375" style="54" customWidth="1"/>
    <col min="4588" max="4588" width="12.25" style="54" customWidth="1"/>
    <col min="4589" max="4589" width="9.375" style="54" customWidth="1"/>
    <col min="4590" max="4590" width="6.625" style="54" customWidth="1"/>
    <col min="4591" max="4591" width="8.5" style="54" customWidth="1"/>
    <col min="4592" max="4592" width="6.75" style="54" bestFit="1" customWidth="1"/>
    <col min="4593" max="4593" width="8.75" style="54" customWidth="1"/>
    <col min="4594" max="4594" width="6.625" style="54" customWidth="1"/>
    <col min="4595" max="4595" width="7.25" style="54" customWidth="1"/>
    <col min="4596" max="4596" width="7" style="54" customWidth="1"/>
    <col min="4597" max="4598" width="7.875" style="54" customWidth="1"/>
    <col min="4599" max="4599" width="18.625" style="54" customWidth="1"/>
    <col min="4600" max="4602" width="7.875" style="54" customWidth="1"/>
    <col min="4603" max="4840" width="9" style="54"/>
    <col min="4841" max="4841" width="2.125" style="54" customWidth="1"/>
    <col min="4842" max="4842" width="2.5" style="54" customWidth="1"/>
    <col min="4843" max="4843" width="2.375" style="54" customWidth="1"/>
    <col min="4844" max="4844" width="12.25" style="54" customWidth="1"/>
    <col min="4845" max="4845" width="9.375" style="54" customWidth="1"/>
    <col min="4846" max="4846" width="6.625" style="54" customWidth="1"/>
    <col min="4847" max="4847" width="8.5" style="54" customWidth="1"/>
    <col min="4848" max="4848" width="6.75" style="54" bestFit="1" customWidth="1"/>
    <col min="4849" max="4849" width="8.75" style="54" customWidth="1"/>
    <col min="4850" max="4850" width="6.625" style="54" customWidth="1"/>
    <col min="4851" max="4851" width="7.25" style="54" customWidth="1"/>
    <col min="4852" max="4852" width="7" style="54" customWidth="1"/>
    <col min="4853" max="4854" width="7.875" style="54" customWidth="1"/>
    <col min="4855" max="4855" width="18.625" style="54" customWidth="1"/>
    <col min="4856" max="4858" width="7.875" style="54" customWidth="1"/>
    <col min="4859" max="5096" width="9" style="54"/>
    <col min="5097" max="5097" width="2.125" style="54" customWidth="1"/>
    <col min="5098" max="5098" width="2.5" style="54" customWidth="1"/>
    <col min="5099" max="5099" width="2.375" style="54" customWidth="1"/>
    <col min="5100" max="5100" width="12.25" style="54" customWidth="1"/>
    <col min="5101" max="5101" width="9.375" style="54" customWidth="1"/>
    <col min="5102" max="5102" width="6.625" style="54" customWidth="1"/>
    <col min="5103" max="5103" width="8.5" style="54" customWidth="1"/>
    <col min="5104" max="5104" width="6.75" style="54" bestFit="1" customWidth="1"/>
    <col min="5105" max="5105" width="8.75" style="54" customWidth="1"/>
    <col min="5106" max="5106" width="6.625" style="54" customWidth="1"/>
    <col min="5107" max="5107" width="7.25" style="54" customWidth="1"/>
    <col min="5108" max="5108" width="7" style="54" customWidth="1"/>
    <col min="5109" max="5110" width="7.875" style="54" customWidth="1"/>
    <col min="5111" max="5111" width="18.625" style="54" customWidth="1"/>
    <col min="5112" max="5114" width="7.875" style="54" customWidth="1"/>
    <col min="5115" max="5352" width="9" style="54"/>
    <col min="5353" max="5353" width="2.125" style="54" customWidth="1"/>
    <col min="5354" max="5354" width="2.5" style="54" customWidth="1"/>
    <col min="5355" max="5355" width="2.375" style="54" customWidth="1"/>
    <col min="5356" max="5356" width="12.25" style="54" customWidth="1"/>
    <col min="5357" max="5357" width="9.375" style="54" customWidth="1"/>
    <col min="5358" max="5358" width="6.625" style="54" customWidth="1"/>
    <col min="5359" max="5359" width="8.5" style="54" customWidth="1"/>
    <col min="5360" max="5360" width="6.75" style="54" bestFit="1" customWidth="1"/>
    <col min="5361" max="5361" width="8.75" style="54" customWidth="1"/>
    <col min="5362" max="5362" width="6.625" style="54" customWidth="1"/>
    <col min="5363" max="5363" width="7.25" style="54" customWidth="1"/>
    <col min="5364" max="5364" width="7" style="54" customWidth="1"/>
    <col min="5365" max="5366" width="7.875" style="54" customWidth="1"/>
    <col min="5367" max="5367" width="18.625" style="54" customWidth="1"/>
    <col min="5368" max="5370" width="7.875" style="54" customWidth="1"/>
    <col min="5371" max="5608" width="9" style="54"/>
    <col min="5609" max="5609" width="2.125" style="54" customWidth="1"/>
    <col min="5610" max="5610" width="2.5" style="54" customWidth="1"/>
    <col min="5611" max="5611" width="2.375" style="54" customWidth="1"/>
    <col min="5612" max="5612" width="12.25" style="54" customWidth="1"/>
    <col min="5613" max="5613" width="9.375" style="54" customWidth="1"/>
    <col min="5614" max="5614" width="6.625" style="54" customWidth="1"/>
    <col min="5615" max="5615" width="8.5" style="54" customWidth="1"/>
    <col min="5616" max="5616" width="6.75" style="54" bestFit="1" customWidth="1"/>
    <col min="5617" max="5617" width="8.75" style="54" customWidth="1"/>
    <col min="5618" max="5618" width="6.625" style="54" customWidth="1"/>
    <col min="5619" max="5619" width="7.25" style="54" customWidth="1"/>
    <col min="5620" max="5620" width="7" style="54" customWidth="1"/>
    <col min="5621" max="5622" width="7.875" style="54" customWidth="1"/>
    <col min="5623" max="5623" width="18.625" style="54" customWidth="1"/>
    <col min="5624" max="5626" width="7.875" style="54" customWidth="1"/>
    <col min="5627" max="5864" width="9" style="54"/>
    <col min="5865" max="5865" width="2.125" style="54" customWidth="1"/>
    <col min="5866" max="5866" width="2.5" style="54" customWidth="1"/>
    <col min="5867" max="5867" width="2.375" style="54" customWidth="1"/>
    <col min="5868" max="5868" width="12.25" style="54" customWidth="1"/>
    <col min="5869" max="5869" width="9.375" style="54" customWidth="1"/>
    <col min="5870" max="5870" width="6.625" style="54" customWidth="1"/>
    <col min="5871" max="5871" width="8.5" style="54" customWidth="1"/>
    <col min="5872" max="5872" width="6.75" style="54" bestFit="1" customWidth="1"/>
    <col min="5873" max="5873" width="8.75" style="54" customWidth="1"/>
    <col min="5874" max="5874" width="6.625" style="54" customWidth="1"/>
    <col min="5875" max="5875" width="7.25" style="54" customWidth="1"/>
    <col min="5876" max="5876" width="7" style="54" customWidth="1"/>
    <col min="5877" max="5878" width="7.875" style="54" customWidth="1"/>
    <col min="5879" max="5879" width="18.625" style="54" customWidth="1"/>
    <col min="5880" max="5882" width="7.875" style="54" customWidth="1"/>
    <col min="5883" max="6120" width="9" style="54"/>
    <col min="6121" max="6121" width="2.125" style="54" customWidth="1"/>
    <col min="6122" max="6122" width="2.5" style="54" customWidth="1"/>
    <col min="6123" max="6123" width="2.375" style="54" customWidth="1"/>
    <col min="6124" max="6124" width="12.25" style="54" customWidth="1"/>
    <col min="6125" max="6125" width="9.375" style="54" customWidth="1"/>
    <col min="6126" max="6126" width="6.625" style="54" customWidth="1"/>
    <col min="6127" max="6127" width="8.5" style="54" customWidth="1"/>
    <col min="6128" max="6128" width="6.75" style="54" bestFit="1" customWidth="1"/>
    <col min="6129" max="6129" width="8.75" style="54" customWidth="1"/>
    <col min="6130" max="6130" width="6.625" style="54" customWidth="1"/>
    <col min="6131" max="6131" width="7.25" style="54" customWidth="1"/>
    <col min="6132" max="6132" width="7" style="54" customWidth="1"/>
    <col min="6133" max="6134" width="7.875" style="54" customWidth="1"/>
    <col min="6135" max="6135" width="18.625" style="54" customWidth="1"/>
    <col min="6136" max="6138" width="7.875" style="54" customWidth="1"/>
    <col min="6139" max="6376" width="9" style="54"/>
    <col min="6377" max="6377" width="2.125" style="54" customWidth="1"/>
    <col min="6378" max="6378" width="2.5" style="54" customWidth="1"/>
    <col min="6379" max="6379" width="2.375" style="54" customWidth="1"/>
    <col min="6380" max="6380" width="12.25" style="54" customWidth="1"/>
    <col min="6381" max="6381" width="9.375" style="54" customWidth="1"/>
    <col min="6382" max="6382" width="6.625" style="54" customWidth="1"/>
    <col min="6383" max="6383" width="8.5" style="54" customWidth="1"/>
    <col min="6384" max="6384" width="6.75" style="54" bestFit="1" customWidth="1"/>
    <col min="6385" max="6385" width="8.75" style="54" customWidth="1"/>
    <col min="6386" max="6386" width="6.625" style="54" customWidth="1"/>
    <col min="6387" max="6387" width="7.25" style="54" customWidth="1"/>
    <col min="6388" max="6388" width="7" style="54" customWidth="1"/>
    <col min="6389" max="6390" width="7.875" style="54" customWidth="1"/>
    <col min="6391" max="6391" width="18.625" style="54" customWidth="1"/>
    <col min="6392" max="6394" width="7.875" style="54" customWidth="1"/>
    <col min="6395" max="6632" width="9" style="54"/>
    <col min="6633" max="6633" width="2.125" style="54" customWidth="1"/>
    <col min="6634" max="6634" width="2.5" style="54" customWidth="1"/>
    <col min="6635" max="6635" width="2.375" style="54" customWidth="1"/>
    <col min="6636" max="6636" width="12.25" style="54" customWidth="1"/>
    <col min="6637" max="6637" width="9.375" style="54" customWidth="1"/>
    <col min="6638" max="6638" width="6.625" style="54" customWidth="1"/>
    <col min="6639" max="6639" width="8.5" style="54" customWidth="1"/>
    <col min="6640" max="6640" width="6.75" style="54" bestFit="1" customWidth="1"/>
    <col min="6641" max="6641" width="8.75" style="54" customWidth="1"/>
    <col min="6642" max="6642" width="6.625" style="54" customWidth="1"/>
    <col min="6643" max="6643" width="7.25" style="54" customWidth="1"/>
    <col min="6644" max="6644" width="7" style="54" customWidth="1"/>
    <col min="6645" max="6646" width="7.875" style="54" customWidth="1"/>
    <col min="6647" max="6647" width="18.625" style="54" customWidth="1"/>
    <col min="6648" max="6650" width="7.875" style="54" customWidth="1"/>
    <col min="6651" max="6888" width="9" style="54"/>
    <col min="6889" max="6889" width="2.125" style="54" customWidth="1"/>
    <col min="6890" max="6890" width="2.5" style="54" customWidth="1"/>
    <col min="6891" max="6891" width="2.375" style="54" customWidth="1"/>
    <col min="6892" max="6892" width="12.25" style="54" customWidth="1"/>
    <col min="6893" max="6893" width="9.375" style="54" customWidth="1"/>
    <col min="6894" max="6894" width="6.625" style="54" customWidth="1"/>
    <col min="6895" max="6895" width="8.5" style="54" customWidth="1"/>
    <col min="6896" max="6896" width="6.75" style="54" bestFit="1" customWidth="1"/>
    <col min="6897" max="6897" width="8.75" style="54" customWidth="1"/>
    <col min="6898" max="6898" width="6.625" style="54" customWidth="1"/>
    <col min="6899" max="6899" width="7.25" style="54" customWidth="1"/>
    <col min="6900" max="6900" width="7" style="54" customWidth="1"/>
    <col min="6901" max="6902" width="7.875" style="54" customWidth="1"/>
    <col min="6903" max="6903" width="18.625" style="54" customWidth="1"/>
    <col min="6904" max="6906" width="7.875" style="54" customWidth="1"/>
    <col min="6907" max="7144" width="9" style="54"/>
    <col min="7145" max="7145" width="2.125" style="54" customWidth="1"/>
    <col min="7146" max="7146" width="2.5" style="54" customWidth="1"/>
    <col min="7147" max="7147" width="2.375" style="54" customWidth="1"/>
    <col min="7148" max="7148" width="12.25" style="54" customWidth="1"/>
    <col min="7149" max="7149" width="9.375" style="54" customWidth="1"/>
    <col min="7150" max="7150" width="6.625" style="54" customWidth="1"/>
    <col min="7151" max="7151" width="8.5" style="54" customWidth="1"/>
    <col min="7152" max="7152" width="6.75" style="54" bestFit="1" customWidth="1"/>
    <col min="7153" max="7153" width="8.75" style="54" customWidth="1"/>
    <col min="7154" max="7154" width="6.625" style="54" customWidth="1"/>
    <col min="7155" max="7155" width="7.25" style="54" customWidth="1"/>
    <col min="7156" max="7156" width="7" style="54" customWidth="1"/>
    <col min="7157" max="7158" width="7.875" style="54" customWidth="1"/>
    <col min="7159" max="7159" width="18.625" style="54" customWidth="1"/>
    <col min="7160" max="7162" width="7.875" style="54" customWidth="1"/>
    <col min="7163" max="7400" width="9" style="54"/>
    <col min="7401" max="7401" width="2.125" style="54" customWidth="1"/>
    <col min="7402" max="7402" width="2.5" style="54" customWidth="1"/>
    <col min="7403" max="7403" width="2.375" style="54" customWidth="1"/>
    <col min="7404" max="7404" width="12.25" style="54" customWidth="1"/>
    <col min="7405" max="7405" width="9.375" style="54" customWidth="1"/>
    <col min="7406" max="7406" width="6.625" style="54" customWidth="1"/>
    <col min="7407" max="7407" width="8.5" style="54" customWidth="1"/>
    <col min="7408" max="7408" width="6.75" style="54" bestFit="1" customWidth="1"/>
    <col min="7409" max="7409" width="8.75" style="54" customWidth="1"/>
    <col min="7410" max="7410" width="6.625" style="54" customWidth="1"/>
    <col min="7411" max="7411" width="7.25" style="54" customWidth="1"/>
    <col min="7412" max="7412" width="7" style="54" customWidth="1"/>
    <col min="7413" max="7414" width="7.875" style="54" customWidth="1"/>
    <col min="7415" max="7415" width="18.625" style="54" customWidth="1"/>
    <col min="7416" max="7418" width="7.875" style="54" customWidth="1"/>
    <col min="7419" max="7656" width="9" style="54"/>
    <col min="7657" max="7657" width="2.125" style="54" customWidth="1"/>
    <col min="7658" max="7658" width="2.5" style="54" customWidth="1"/>
    <col min="7659" max="7659" width="2.375" style="54" customWidth="1"/>
    <col min="7660" max="7660" width="12.25" style="54" customWidth="1"/>
    <col min="7661" max="7661" width="9.375" style="54" customWidth="1"/>
    <col min="7662" max="7662" width="6.625" style="54" customWidth="1"/>
    <col min="7663" max="7663" width="8.5" style="54" customWidth="1"/>
    <col min="7664" max="7664" width="6.75" style="54" bestFit="1" customWidth="1"/>
    <col min="7665" max="7665" width="8.75" style="54" customWidth="1"/>
    <col min="7666" max="7666" width="6.625" style="54" customWidth="1"/>
    <col min="7667" max="7667" width="7.25" style="54" customWidth="1"/>
    <col min="7668" max="7668" width="7" style="54" customWidth="1"/>
    <col min="7669" max="7670" width="7.875" style="54" customWidth="1"/>
    <col min="7671" max="7671" width="18.625" style="54" customWidth="1"/>
    <col min="7672" max="7674" width="7.875" style="54" customWidth="1"/>
    <col min="7675" max="7912" width="9" style="54"/>
    <col min="7913" max="7913" width="2.125" style="54" customWidth="1"/>
    <col min="7914" max="7914" width="2.5" style="54" customWidth="1"/>
    <col min="7915" max="7915" width="2.375" style="54" customWidth="1"/>
    <col min="7916" max="7916" width="12.25" style="54" customWidth="1"/>
    <col min="7917" max="7917" width="9.375" style="54" customWidth="1"/>
    <col min="7918" max="7918" width="6.625" style="54" customWidth="1"/>
    <col min="7919" max="7919" width="8.5" style="54" customWidth="1"/>
    <col min="7920" max="7920" width="6.75" style="54" bestFit="1" customWidth="1"/>
    <col min="7921" max="7921" width="8.75" style="54" customWidth="1"/>
    <col min="7922" max="7922" width="6.625" style="54" customWidth="1"/>
    <col min="7923" max="7923" width="7.25" style="54" customWidth="1"/>
    <col min="7924" max="7924" width="7" style="54" customWidth="1"/>
    <col min="7925" max="7926" width="7.875" style="54" customWidth="1"/>
    <col min="7927" max="7927" width="18.625" style="54" customWidth="1"/>
    <col min="7928" max="7930" width="7.875" style="54" customWidth="1"/>
    <col min="7931" max="8168" width="9" style="54"/>
    <col min="8169" max="8169" width="2.125" style="54" customWidth="1"/>
    <col min="8170" max="8170" width="2.5" style="54" customWidth="1"/>
    <col min="8171" max="8171" width="2.375" style="54" customWidth="1"/>
    <col min="8172" max="8172" width="12.25" style="54" customWidth="1"/>
    <col min="8173" max="8173" width="9.375" style="54" customWidth="1"/>
    <col min="8174" max="8174" width="6.625" style="54" customWidth="1"/>
    <col min="8175" max="8175" width="8.5" style="54" customWidth="1"/>
    <col min="8176" max="8176" width="6.75" style="54" bestFit="1" customWidth="1"/>
    <col min="8177" max="8177" width="8.75" style="54" customWidth="1"/>
    <col min="8178" max="8178" width="6.625" style="54" customWidth="1"/>
    <col min="8179" max="8179" width="7.25" style="54" customWidth="1"/>
    <col min="8180" max="8180" width="7" style="54" customWidth="1"/>
    <col min="8181" max="8182" width="7.875" style="54" customWidth="1"/>
    <col min="8183" max="8183" width="18.625" style="54" customWidth="1"/>
    <col min="8184" max="8186" width="7.875" style="54" customWidth="1"/>
    <col min="8187" max="8424" width="9" style="54"/>
    <col min="8425" max="8425" width="2.125" style="54" customWidth="1"/>
    <col min="8426" max="8426" width="2.5" style="54" customWidth="1"/>
    <col min="8427" max="8427" width="2.375" style="54" customWidth="1"/>
    <col min="8428" max="8428" width="12.25" style="54" customWidth="1"/>
    <col min="8429" max="8429" width="9.375" style="54" customWidth="1"/>
    <col min="8430" max="8430" width="6.625" style="54" customWidth="1"/>
    <col min="8431" max="8431" width="8.5" style="54" customWidth="1"/>
    <col min="8432" max="8432" width="6.75" style="54" bestFit="1" customWidth="1"/>
    <col min="8433" max="8433" width="8.75" style="54" customWidth="1"/>
    <col min="8434" max="8434" width="6.625" style="54" customWidth="1"/>
    <col min="8435" max="8435" width="7.25" style="54" customWidth="1"/>
    <col min="8436" max="8436" width="7" style="54" customWidth="1"/>
    <col min="8437" max="8438" width="7.875" style="54" customWidth="1"/>
    <col min="8439" max="8439" width="18.625" style="54" customWidth="1"/>
    <col min="8440" max="8442" width="7.875" style="54" customWidth="1"/>
    <col min="8443" max="8680" width="9" style="54"/>
    <col min="8681" max="8681" width="2.125" style="54" customWidth="1"/>
    <col min="8682" max="8682" width="2.5" style="54" customWidth="1"/>
    <col min="8683" max="8683" width="2.375" style="54" customWidth="1"/>
    <col min="8684" max="8684" width="12.25" style="54" customWidth="1"/>
    <col min="8685" max="8685" width="9.375" style="54" customWidth="1"/>
    <col min="8686" max="8686" width="6.625" style="54" customWidth="1"/>
    <col min="8687" max="8687" width="8.5" style="54" customWidth="1"/>
    <col min="8688" max="8688" width="6.75" style="54" bestFit="1" customWidth="1"/>
    <col min="8689" max="8689" width="8.75" style="54" customWidth="1"/>
    <col min="8690" max="8690" width="6.625" style="54" customWidth="1"/>
    <col min="8691" max="8691" width="7.25" style="54" customWidth="1"/>
    <col min="8692" max="8692" width="7" style="54" customWidth="1"/>
    <col min="8693" max="8694" width="7.875" style="54" customWidth="1"/>
    <col min="8695" max="8695" width="18.625" style="54" customWidth="1"/>
    <col min="8696" max="8698" width="7.875" style="54" customWidth="1"/>
    <col min="8699" max="8936" width="9" style="54"/>
    <col min="8937" max="8937" width="2.125" style="54" customWidth="1"/>
    <col min="8938" max="8938" width="2.5" style="54" customWidth="1"/>
    <col min="8939" max="8939" width="2.375" style="54" customWidth="1"/>
    <col min="8940" max="8940" width="12.25" style="54" customWidth="1"/>
    <col min="8941" max="8941" width="9.375" style="54" customWidth="1"/>
    <col min="8942" max="8942" width="6.625" style="54" customWidth="1"/>
    <col min="8943" max="8943" width="8.5" style="54" customWidth="1"/>
    <col min="8944" max="8944" width="6.75" style="54" bestFit="1" customWidth="1"/>
    <col min="8945" max="8945" width="8.75" style="54" customWidth="1"/>
    <col min="8946" max="8946" width="6.625" style="54" customWidth="1"/>
    <col min="8947" max="8947" width="7.25" style="54" customWidth="1"/>
    <col min="8948" max="8948" width="7" style="54" customWidth="1"/>
    <col min="8949" max="8950" width="7.875" style="54" customWidth="1"/>
    <col min="8951" max="8951" width="18.625" style="54" customWidth="1"/>
    <col min="8952" max="8954" width="7.875" style="54" customWidth="1"/>
    <col min="8955" max="9192" width="9" style="54"/>
    <col min="9193" max="9193" width="2.125" style="54" customWidth="1"/>
    <col min="9194" max="9194" width="2.5" style="54" customWidth="1"/>
    <col min="9195" max="9195" width="2.375" style="54" customWidth="1"/>
    <col min="9196" max="9196" width="12.25" style="54" customWidth="1"/>
    <col min="9197" max="9197" width="9.375" style="54" customWidth="1"/>
    <col min="9198" max="9198" width="6.625" style="54" customWidth="1"/>
    <col min="9199" max="9199" width="8.5" style="54" customWidth="1"/>
    <col min="9200" max="9200" width="6.75" style="54" bestFit="1" customWidth="1"/>
    <col min="9201" max="9201" width="8.75" style="54" customWidth="1"/>
    <col min="9202" max="9202" width="6.625" style="54" customWidth="1"/>
    <col min="9203" max="9203" width="7.25" style="54" customWidth="1"/>
    <col min="9204" max="9204" width="7" style="54" customWidth="1"/>
    <col min="9205" max="9206" width="7.875" style="54" customWidth="1"/>
    <col min="9207" max="9207" width="18.625" style="54" customWidth="1"/>
    <col min="9208" max="9210" width="7.875" style="54" customWidth="1"/>
    <col min="9211" max="9448" width="9" style="54"/>
    <col min="9449" max="9449" width="2.125" style="54" customWidth="1"/>
    <col min="9450" max="9450" width="2.5" style="54" customWidth="1"/>
    <col min="9451" max="9451" width="2.375" style="54" customWidth="1"/>
    <col min="9452" max="9452" width="12.25" style="54" customWidth="1"/>
    <col min="9453" max="9453" width="9.375" style="54" customWidth="1"/>
    <col min="9454" max="9454" width="6.625" style="54" customWidth="1"/>
    <col min="9455" max="9455" width="8.5" style="54" customWidth="1"/>
    <col min="9456" max="9456" width="6.75" style="54" bestFit="1" customWidth="1"/>
    <col min="9457" max="9457" width="8.75" style="54" customWidth="1"/>
    <col min="9458" max="9458" width="6.625" style="54" customWidth="1"/>
    <col min="9459" max="9459" width="7.25" style="54" customWidth="1"/>
    <col min="9460" max="9460" width="7" style="54" customWidth="1"/>
    <col min="9461" max="9462" width="7.875" style="54" customWidth="1"/>
    <col min="9463" max="9463" width="18.625" style="54" customWidth="1"/>
    <col min="9464" max="9466" width="7.875" style="54" customWidth="1"/>
    <col min="9467" max="9704" width="9" style="54"/>
    <col min="9705" max="9705" width="2.125" style="54" customWidth="1"/>
    <col min="9706" max="9706" width="2.5" style="54" customWidth="1"/>
    <col min="9707" max="9707" width="2.375" style="54" customWidth="1"/>
    <col min="9708" max="9708" width="12.25" style="54" customWidth="1"/>
    <col min="9709" max="9709" width="9.375" style="54" customWidth="1"/>
    <col min="9710" max="9710" width="6.625" style="54" customWidth="1"/>
    <col min="9711" max="9711" width="8.5" style="54" customWidth="1"/>
    <col min="9712" max="9712" width="6.75" style="54" bestFit="1" customWidth="1"/>
    <col min="9713" max="9713" width="8.75" style="54" customWidth="1"/>
    <col min="9714" max="9714" width="6.625" style="54" customWidth="1"/>
    <col min="9715" max="9715" width="7.25" style="54" customWidth="1"/>
    <col min="9716" max="9716" width="7" style="54" customWidth="1"/>
    <col min="9717" max="9718" width="7.875" style="54" customWidth="1"/>
    <col min="9719" max="9719" width="18.625" style="54" customWidth="1"/>
    <col min="9720" max="9722" width="7.875" style="54" customWidth="1"/>
    <col min="9723" max="9960" width="9" style="54"/>
    <col min="9961" max="9961" width="2.125" style="54" customWidth="1"/>
    <col min="9962" max="9962" width="2.5" style="54" customWidth="1"/>
    <col min="9963" max="9963" width="2.375" style="54" customWidth="1"/>
    <col min="9964" max="9964" width="12.25" style="54" customWidth="1"/>
    <col min="9965" max="9965" width="9.375" style="54" customWidth="1"/>
    <col min="9966" max="9966" width="6.625" style="54" customWidth="1"/>
    <col min="9967" max="9967" width="8.5" style="54" customWidth="1"/>
    <col min="9968" max="9968" width="6.75" style="54" bestFit="1" customWidth="1"/>
    <col min="9969" max="9969" width="8.75" style="54" customWidth="1"/>
    <col min="9970" max="9970" width="6.625" style="54" customWidth="1"/>
    <col min="9971" max="9971" width="7.25" style="54" customWidth="1"/>
    <col min="9972" max="9972" width="7" style="54" customWidth="1"/>
    <col min="9973" max="9974" width="7.875" style="54" customWidth="1"/>
    <col min="9975" max="9975" width="18.625" style="54" customWidth="1"/>
    <col min="9976" max="9978" width="7.875" style="54" customWidth="1"/>
    <col min="9979" max="10216" width="9" style="54"/>
    <col min="10217" max="10217" width="2.125" style="54" customWidth="1"/>
    <col min="10218" max="10218" width="2.5" style="54" customWidth="1"/>
    <col min="10219" max="10219" width="2.375" style="54" customWidth="1"/>
    <col min="10220" max="10220" width="12.25" style="54" customWidth="1"/>
    <col min="10221" max="10221" width="9.375" style="54" customWidth="1"/>
    <col min="10222" max="10222" width="6.625" style="54" customWidth="1"/>
    <col min="10223" max="10223" width="8.5" style="54" customWidth="1"/>
    <col min="10224" max="10224" width="6.75" style="54" bestFit="1" customWidth="1"/>
    <col min="10225" max="10225" width="8.75" style="54" customWidth="1"/>
    <col min="10226" max="10226" width="6.625" style="54" customWidth="1"/>
    <col min="10227" max="10227" width="7.25" style="54" customWidth="1"/>
    <col min="10228" max="10228" width="7" style="54" customWidth="1"/>
    <col min="10229" max="10230" width="7.875" style="54" customWidth="1"/>
    <col min="10231" max="10231" width="18.625" style="54" customWidth="1"/>
    <col min="10232" max="10234" width="7.875" style="54" customWidth="1"/>
    <col min="10235" max="10472" width="9" style="54"/>
    <col min="10473" max="10473" width="2.125" style="54" customWidth="1"/>
    <col min="10474" max="10474" width="2.5" style="54" customWidth="1"/>
    <col min="10475" max="10475" width="2.375" style="54" customWidth="1"/>
    <col min="10476" max="10476" width="12.25" style="54" customWidth="1"/>
    <col min="10477" max="10477" width="9.375" style="54" customWidth="1"/>
    <col min="10478" max="10478" width="6.625" style="54" customWidth="1"/>
    <col min="10479" max="10479" width="8.5" style="54" customWidth="1"/>
    <col min="10480" max="10480" width="6.75" style="54" bestFit="1" customWidth="1"/>
    <col min="10481" max="10481" width="8.75" style="54" customWidth="1"/>
    <col min="10482" max="10482" width="6.625" style="54" customWidth="1"/>
    <col min="10483" max="10483" width="7.25" style="54" customWidth="1"/>
    <col min="10484" max="10484" width="7" style="54" customWidth="1"/>
    <col min="10485" max="10486" width="7.875" style="54" customWidth="1"/>
    <col min="10487" max="10487" width="18.625" style="54" customWidth="1"/>
    <col min="10488" max="10490" width="7.875" style="54" customWidth="1"/>
    <col min="10491" max="10728" width="9" style="54"/>
    <col min="10729" max="10729" width="2.125" style="54" customWidth="1"/>
    <col min="10730" max="10730" width="2.5" style="54" customWidth="1"/>
    <col min="10731" max="10731" width="2.375" style="54" customWidth="1"/>
    <col min="10732" max="10732" width="12.25" style="54" customWidth="1"/>
    <col min="10733" max="10733" width="9.375" style="54" customWidth="1"/>
    <col min="10734" max="10734" width="6.625" style="54" customWidth="1"/>
    <col min="10735" max="10735" width="8.5" style="54" customWidth="1"/>
    <col min="10736" max="10736" width="6.75" style="54" bestFit="1" customWidth="1"/>
    <col min="10737" max="10737" width="8.75" style="54" customWidth="1"/>
    <col min="10738" max="10738" width="6.625" style="54" customWidth="1"/>
    <col min="10739" max="10739" width="7.25" style="54" customWidth="1"/>
    <col min="10740" max="10740" width="7" style="54" customWidth="1"/>
    <col min="10741" max="10742" width="7.875" style="54" customWidth="1"/>
    <col min="10743" max="10743" width="18.625" style="54" customWidth="1"/>
    <col min="10744" max="10746" width="7.875" style="54" customWidth="1"/>
    <col min="10747" max="10984" width="9" style="54"/>
    <col min="10985" max="10985" width="2.125" style="54" customWidth="1"/>
    <col min="10986" max="10986" width="2.5" style="54" customWidth="1"/>
    <col min="10987" max="10987" width="2.375" style="54" customWidth="1"/>
    <col min="10988" max="10988" width="12.25" style="54" customWidth="1"/>
    <col min="10989" max="10989" width="9.375" style="54" customWidth="1"/>
    <col min="10990" max="10990" width="6.625" style="54" customWidth="1"/>
    <col min="10991" max="10991" width="8.5" style="54" customWidth="1"/>
    <col min="10992" max="10992" width="6.75" style="54" bestFit="1" customWidth="1"/>
    <col min="10993" max="10993" width="8.75" style="54" customWidth="1"/>
    <col min="10994" max="10994" width="6.625" style="54" customWidth="1"/>
    <col min="10995" max="10995" width="7.25" style="54" customWidth="1"/>
    <col min="10996" max="10996" width="7" style="54" customWidth="1"/>
    <col min="10997" max="10998" width="7.875" style="54" customWidth="1"/>
    <col min="10999" max="10999" width="18.625" style="54" customWidth="1"/>
    <col min="11000" max="11002" width="7.875" style="54" customWidth="1"/>
    <col min="11003" max="11240" width="9" style="54"/>
    <col min="11241" max="11241" width="2.125" style="54" customWidth="1"/>
    <col min="11242" max="11242" width="2.5" style="54" customWidth="1"/>
    <col min="11243" max="11243" width="2.375" style="54" customWidth="1"/>
    <col min="11244" max="11244" width="12.25" style="54" customWidth="1"/>
    <col min="11245" max="11245" width="9.375" style="54" customWidth="1"/>
    <col min="11246" max="11246" width="6.625" style="54" customWidth="1"/>
    <col min="11247" max="11247" width="8.5" style="54" customWidth="1"/>
    <col min="11248" max="11248" width="6.75" style="54" bestFit="1" customWidth="1"/>
    <col min="11249" max="11249" width="8.75" style="54" customWidth="1"/>
    <col min="11250" max="11250" width="6.625" style="54" customWidth="1"/>
    <col min="11251" max="11251" width="7.25" style="54" customWidth="1"/>
    <col min="11252" max="11252" width="7" style="54" customWidth="1"/>
    <col min="11253" max="11254" width="7.875" style="54" customWidth="1"/>
    <col min="11255" max="11255" width="18.625" style="54" customWidth="1"/>
    <col min="11256" max="11258" width="7.875" style="54" customWidth="1"/>
    <col min="11259" max="11496" width="9" style="54"/>
    <col min="11497" max="11497" width="2.125" style="54" customWidth="1"/>
    <col min="11498" max="11498" width="2.5" style="54" customWidth="1"/>
    <col min="11499" max="11499" width="2.375" style="54" customWidth="1"/>
    <col min="11500" max="11500" width="12.25" style="54" customWidth="1"/>
    <col min="11501" max="11501" width="9.375" style="54" customWidth="1"/>
    <col min="11502" max="11502" width="6.625" style="54" customWidth="1"/>
    <col min="11503" max="11503" width="8.5" style="54" customWidth="1"/>
    <col min="11504" max="11504" width="6.75" style="54" bestFit="1" customWidth="1"/>
    <col min="11505" max="11505" width="8.75" style="54" customWidth="1"/>
    <col min="11506" max="11506" width="6.625" style="54" customWidth="1"/>
    <col min="11507" max="11507" width="7.25" style="54" customWidth="1"/>
    <col min="11508" max="11508" width="7" style="54" customWidth="1"/>
    <col min="11509" max="11510" width="7.875" style="54" customWidth="1"/>
    <col min="11511" max="11511" width="18.625" style="54" customWidth="1"/>
    <col min="11512" max="11514" width="7.875" style="54" customWidth="1"/>
    <col min="11515" max="11752" width="9" style="54"/>
    <col min="11753" max="11753" width="2.125" style="54" customWidth="1"/>
    <col min="11754" max="11754" width="2.5" style="54" customWidth="1"/>
    <col min="11755" max="11755" width="2.375" style="54" customWidth="1"/>
    <col min="11756" max="11756" width="12.25" style="54" customWidth="1"/>
    <col min="11757" max="11757" width="9.375" style="54" customWidth="1"/>
    <col min="11758" max="11758" width="6.625" style="54" customWidth="1"/>
    <col min="11759" max="11759" width="8.5" style="54" customWidth="1"/>
    <col min="11760" max="11760" width="6.75" style="54" bestFit="1" customWidth="1"/>
    <col min="11761" max="11761" width="8.75" style="54" customWidth="1"/>
    <col min="11762" max="11762" width="6.625" style="54" customWidth="1"/>
    <col min="11763" max="11763" width="7.25" style="54" customWidth="1"/>
    <col min="11764" max="11764" width="7" style="54" customWidth="1"/>
    <col min="11765" max="11766" width="7.875" style="54" customWidth="1"/>
    <col min="11767" max="11767" width="18.625" style="54" customWidth="1"/>
    <col min="11768" max="11770" width="7.875" style="54" customWidth="1"/>
    <col min="11771" max="12008" width="9" style="54"/>
    <col min="12009" max="12009" width="2.125" style="54" customWidth="1"/>
    <col min="12010" max="12010" width="2.5" style="54" customWidth="1"/>
    <col min="12011" max="12011" width="2.375" style="54" customWidth="1"/>
    <col min="12012" max="12012" width="12.25" style="54" customWidth="1"/>
    <col min="12013" max="12013" width="9.375" style="54" customWidth="1"/>
    <col min="12014" max="12014" width="6.625" style="54" customWidth="1"/>
    <col min="12015" max="12015" width="8.5" style="54" customWidth="1"/>
    <col min="12016" max="12016" width="6.75" style="54" bestFit="1" customWidth="1"/>
    <col min="12017" max="12017" width="8.75" style="54" customWidth="1"/>
    <col min="12018" max="12018" width="6.625" style="54" customWidth="1"/>
    <col min="12019" max="12019" width="7.25" style="54" customWidth="1"/>
    <col min="12020" max="12020" width="7" style="54" customWidth="1"/>
    <col min="12021" max="12022" width="7.875" style="54" customWidth="1"/>
    <col min="12023" max="12023" width="18.625" style="54" customWidth="1"/>
    <col min="12024" max="12026" width="7.875" style="54" customWidth="1"/>
    <col min="12027" max="12264" width="9" style="54"/>
    <col min="12265" max="12265" width="2.125" style="54" customWidth="1"/>
    <col min="12266" max="12266" width="2.5" style="54" customWidth="1"/>
    <col min="12267" max="12267" width="2.375" style="54" customWidth="1"/>
    <col min="12268" max="12268" width="12.25" style="54" customWidth="1"/>
    <col min="12269" max="12269" width="9.375" style="54" customWidth="1"/>
    <col min="12270" max="12270" width="6.625" style="54" customWidth="1"/>
    <col min="12271" max="12271" width="8.5" style="54" customWidth="1"/>
    <col min="12272" max="12272" width="6.75" style="54" bestFit="1" customWidth="1"/>
    <col min="12273" max="12273" width="8.75" style="54" customWidth="1"/>
    <col min="12274" max="12274" width="6.625" style="54" customWidth="1"/>
    <col min="12275" max="12275" width="7.25" style="54" customWidth="1"/>
    <col min="12276" max="12276" width="7" style="54" customWidth="1"/>
    <col min="12277" max="12278" width="7.875" style="54" customWidth="1"/>
    <col min="12279" max="12279" width="18.625" style="54" customWidth="1"/>
    <col min="12280" max="12282" width="7.875" style="54" customWidth="1"/>
    <col min="12283" max="12520" width="9" style="54"/>
    <col min="12521" max="12521" width="2.125" style="54" customWidth="1"/>
    <col min="12522" max="12522" width="2.5" style="54" customWidth="1"/>
    <col min="12523" max="12523" width="2.375" style="54" customWidth="1"/>
    <col min="12524" max="12524" width="12.25" style="54" customWidth="1"/>
    <col min="12525" max="12525" width="9.375" style="54" customWidth="1"/>
    <col min="12526" max="12526" width="6.625" style="54" customWidth="1"/>
    <col min="12527" max="12527" width="8.5" style="54" customWidth="1"/>
    <col min="12528" max="12528" width="6.75" style="54" bestFit="1" customWidth="1"/>
    <col min="12529" max="12529" width="8.75" style="54" customWidth="1"/>
    <col min="12530" max="12530" width="6.625" style="54" customWidth="1"/>
    <col min="12531" max="12531" width="7.25" style="54" customWidth="1"/>
    <col min="12532" max="12532" width="7" style="54" customWidth="1"/>
    <col min="12533" max="12534" width="7.875" style="54" customWidth="1"/>
    <col min="12535" max="12535" width="18.625" style="54" customWidth="1"/>
    <col min="12536" max="12538" width="7.875" style="54" customWidth="1"/>
    <col min="12539" max="12776" width="9" style="54"/>
    <col min="12777" max="12777" width="2.125" style="54" customWidth="1"/>
    <col min="12778" max="12778" width="2.5" style="54" customWidth="1"/>
    <col min="12779" max="12779" width="2.375" style="54" customWidth="1"/>
    <col min="12780" max="12780" width="12.25" style="54" customWidth="1"/>
    <col min="12781" max="12781" width="9.375" style="54" customWidth="1"/>
    <col min="12782" max="12782" width="6.625" style="54" customWidth="1"/>
    <col min="12783" max="12783" width="8.5" style="54" customWidth="1"/>
    <col min="12784" max="12784" width="6.75" style="54" bestFit="1" customWidth="1"/>
    <col min="12785" max="12785" width="8.75" style="54" customWidth="1"/>
    <col min="12786" max="12786" width="6.625" style="54" customWidth="1"/>
    <col min="12787" max="12787" width="7.25" style="54" customWidth="1"/>
    <col min="12788" max="12788" width="7" style="54" customWidth="1"/>
    <col min="12789" max="12790" width="7.875" style="54" customWidth="1"/>
    <col min="12791" max="12791" width="18.625" style="54" customWidth="1"/>
    <col min="12792" max="12794" width="7.875" style="54" customWidth="1"/>
    <col min="12795" max="13032" width="9" style="54"/>
    <col min="13033" max="13033" width="2.125" style="54" customWidth="1"/>
    <col min="13034" max="13034" width="2.5" style="54" customWidth="1"/>
    <col min="13035" max="13035" width="2.375" style="54" customWidth="1"/>
    <col min="13036" max="13036" width="12.25" style="54" customWidth="1"/>
    <col min="13037" max="13037" width="9.375" style="54" customWidth="1"/>
    <col min="13038" max="13038" width="6.625" style="54" customWidth="1"/>
    <col min="13039" max="13039" width="8.5" style="54" customWidth="1"/>
    <col min="13040" max="13040" width="6.75" style="54" bestFit="1" customWidth="1"/>
    <col min="13041" max="13041" width="8.75" style="54" customWidth="1"/>
    <col min="13042" max="13042" width="6.625" style="54" customWidth="1"/>
    <col min="13043" max="13043" width="7.25" style="54" customWidth="1"/>
    <col min="13044" max="13044" width="7" style="54" customWidth="1"/>
    <col min="13045" max="13046" width="7.875" style="54" customWidth="1"/>
    <col min="13047" max="13047" width="18.625" style="54" customWidth="1"/>
    <col min="13048" max="13050" width="7.875" style="54" customWidth="1"/>
    <col min="13051" max="13288" width="9" style="54"/>
    <col min="13289" max="13289" width="2.125" style="54" customWidth="1"/>
    <col min="13290" max="13290" width="2.5" style="54" customWidth="1"/>
    <col min="13291" max="13291" width="2.375" style="54" customWidth="1"/>
    <col min="13292" max="13292" width="12.25" style="54" customWidth="1"/>
    <col min="13293" max="13293" width="9.375" style="54" customWidth="1"/>
    <col min="13294" max="13294" width="6.625" style="54" customWidth="1"/>
    <col min="13295" max="13295" width="8.5" style="54" customWidth="1"/>
    <col min="13296" max="13296" width="6.75" style="54" bestFit="1" customWidth="1"/>
    <col min="13297" max="13297" width="8.75" style="54" customWidth="1"/>
    <col min="13298" max="13298" width="6.625" style="54" customWidth="1"/>
    <col min="13299" max="13299" width="7.25" style="54" customWidth="1"/>
    <col min="13300" max="13300" width="7" style="54" customWidth="1"/>
    <col min="13301" max="13302" width="7.875" style="54" customWidth="1"/>
    <col min="13303" max="13303" width="18.625" style="54" customWidth="1"/>
    <col min="13304" max="13306" width="7.875" style="54" customWidth="1"/>
    <col min="13307" max="13544" width="9" style="54"/>
    <col min="13545" max="13545" width="2.125" style="54" customWidth="1"/>
    <col min="13546" max="13546" width="2.5" style="54" customWidth="1"/>
    <col min="13547" max="13547" width="2.375" style="54" customWidth="1"/>
    <col min="13548" max="13548" width="12.25" style="54" customWidth="1"/>
    <col min="13549" max="13549" width="9.375" style="54" customWidth="1"/>
    <col min="13550" max="13550" width="6.625" style="54" customWidth="1"/>
    <col min="13551" max="13551" width="8.5" style="54" customWidth="1"/>
    <col min="13552" max="13552" width="6.75" style="54" bestFit="1" customWidth="1"/>
    <col min="13553" max="13553" width="8.75" style="54" customWidth="1"/>
    <col min="13554" max="13554" width="6.625" style="54" customWidth="1"/>
    <col min="13555" max="13555" width="7.25" style="54" customWidth="1"/>
    <col min="13556" max="13556" width="7" style="54" customWidth="1"/>
    <col min="13557" max="13558" width="7.875" style="54" customWidth="1"/>
    <col min="13559" max="13559" width="18.625" style="54" customWidth="1"/>
    <col min="13560" max="13562" width="7.875" style="54" customWidth="1"/>
    <col min="13563" max="13800" width="9" style="54"/>
    <col min="13801" max="13801" width="2.125" style="54" customWidth="1"/>
    <col min="13802" max="13802" width="2.5" style="54" customWidth="1"/>
    <col min="13803" max="13803" width="2.375" style="54" customWidth="1"/>
    <col min="13804" max="13804" width="12.25" style="54" customWidth="1"/>
    <col min="13805" max="13805" width="9.375" style="54" customWidth="1"/>
    <col min="13806" max="13806" width="6.625" style="54" customWidth="1"/>
    <col min="13807" max="13807" width="8.5" style="54" customWidth="1"/>
    <col min="13808" max="13808" width="6.75" style="54" bestFit="1" customWidth="1"/>
    <col min="13809" max="13809" width="8.75" style="54" customWidth="1"/>
    <col min="13810" max="13810" width="6.625" style="54" customWidth="1"/>
    <col min="13811" max="13811" width="7.25" style="54" customWidth="1"/>
    <col min="13812" max="13812" width="7" style="54" customWidth="1"/>
    <col min="13813" max="13814" width="7.875" style="54" customWidth="1"/>
    <col min="13815" max="13815" width="18.625" style="54" customWidth="1"/>
    <col min="13816" max="13818" width="7.875" style="54" customWidth="1"/>
    <col min="13819" max="14056" width="9" style="54"/>
    <col min="14057" max="14057" width="2.125" style="54" customWidth="1"/>
    <col min="14058" max="14058" width="2.5" style="54" customWidth="1"/>
    <col min="14059" max="14059" width="2.375" style="54" customWidth="1"/>
    <col min="14060" max="14060" width="12.25" style="54" customWidth="1"/>
    <col min="14061" max="14061" width="9.375" style="54" customWidth="1"/>
    <col min="14062" max="14062" width="6.625" style="54" customWidth="1"/>
    <col min="14063" max="14063" width="8.5" style="54" customWidth="1"/>
    <col min="14064" max="14064" width="6.75" style="54" bestFit="1" customWidth="1"/>
    <col min="14065" max="14065" width="8.75" style="54" customWidth="1"/>
    <col min="14066" max="14066" width="6.625" style="54" customWidth="1"/>
    <col min="14067" max="14067" width="7.25" style="54" customWidth="1"/>
    <col min="14068" max="14068" width="7" style="54" customWidth="1"/>
    <col min="14069" max="14070" width="7.875" style="54" customWidth="1"/>
    <col min="14071" max="14071" width="18.625" style="54" customWidth="1"/>
    <col min="14072" max="14074" width="7.875" style="54" customWidth="1"/>
    <col min="14075" max="14312" width="9" style="54"/>
    <col min="14313" max="14313" width="2.125" style="54" customWidth="1"/>
    <col min="14314" max="14314" width="2.5" style="54" customWidth="1"/>
    <col min="14315" max="14315" width="2.375" style="54" customWidth="1"/>
    <col min="14316" max="14316" width="12.25" style="54" customWidth="1"/>
    <col min="14317" max="14317" width="9.375" style="54" customWidth="1"/>
    <col min="14318" max="14318" width="6.625" style="54" customWidth="1"/>
    <col min="14319" max="14319" width="8.5" style="54" customWidth="1"/>
    <col min="14320" max="14320" width="6.75" style="54" bestFit="1" customWidth="1"/>
    <col min="14321" max="14321" width="8.75" style="54" customWidth="1"/>
    <col min="14322" max="14322" width="6.625" style="54" customWidth="1"/>
    <col min="14323" max="14323" width="7.25" style="54" customWidth="1"/>
    <col min="14324" max="14324" width="7" style="54" customWidth="1"/>
    <col min="14325" max="14326" width="7.875" style="54" customWidth="1"/>
    <col min="14327" max="14327" width="18.625" style="54" customWidth="1"/>
    <col min="14328" max="14330" width="7.875" style="54" customWidth="1"/>
    <col min="14331" max="14568" width="9" style="54"/>
    <col min="14569" max="14569" width="2.125" style="54" customWidth="1"/>
    <col min="14570" max="14570" width="2.5" style="54" customWidth="1"/>
    <col min="14571" max="14571" width="2.375" style="54" customWidth="1"/>
    <col min="14572" max="14572" width="12.25" style="54" customWidth="1"/>
    <col min="14573" max="14573" width="9.375" style="54" customWidth="1"/>
    <col min="14574" max="14574" width="6.625" style="54" customWidth="1"/>
    <col min="14575" max="14575" width="8.5" style="54" customWidth="1"/>
    <col min="14576" max="14576" width="6.75" style="54" bestFit="1" customWidth="1"/>
    <col min="14577" max="14577" width="8.75" style="54" customWidth="1"/>
    <col min="14578" max="14578" width="6.625" style="54" customWidth="1"/>
    <col min="14579" max="14579" width="7.25" style="54" customWidth="1"/>
    <col min="14580" max="14580" width="7" style="54" customWidth="1"/>
    <col min="14581" max="14582" width="7.875" style="54" customWidth="1"/>
    <col min="14583" max="14583" width="18.625" style="54" customWidth="1"/>
    <col min="14584" max="14586" width="7.875" style="54" customWidth="1"/>
    <col min="14587" max="14824" width="9" style="54"/>
    <col min="14825" max="14825" width="2.125" style="54" customWidth="1"/>
    <col min="14826" max="14826" width="2.5" style="54" customWidth="1"/>
    <col min="14827" max="14827" width="2.375" style="54" customWidth="1"/>
    <col min="14828" max="14828" width="12.25" style="54" customWidth="1"/>
    <col min="14829" max="14829" width="9.375" style="54" customWidth="1"/>
    <col min="14830" max="14830" width="6.625" style="54" customWidth="1"/>
    <col min="14831" max="14831" width="8.5" style="54" customWidth="1"/>
    <col min="14832" max="14832" width="6.75" style="54" bestFit="1" customWidth="1"/>
    <col min="14833" max="14833" width="8.75" style="54" customWidth="1"/>
    <col min="14834" max="14834" width="6.625" style="54" customWidth="1"/>
    <col min="14835" max="14835" width="7.25" style="54" customWidth="1"/>
    <col min="14836" max="14836" width="7" style="54" customWidth="1"/>
    <col min="14837" max="14838" width="7.875" style="54" customWidth="1"/>
    <col min="14839" max="14839" width="18.625" style="54" customWidth="1"/>
    <col min="14840" max="14842" width="7.875" style="54" customWidth="1"/>
    <col min="14843" max="15080" width="9" style="54"/>
    <col min="15081" max="15081" width="2.125" style="54" customWidth="1"/>
    <col min="15082" max="15082" width="2.5" style="54" customWidth="1"/>
    <col min="15083" max="15083" width="2.375" style="54" customWidth="1"/>
    <col min="15084" max="15084" width="12.25" style="54" customWidth="1"/>
    <col min="15085" max="15085" width="9.375" style="54" customWidth="1"/>
    <col min="15086" max="15086" width="6.625" style="54" customWidth="1"/>
    <col min="15087" max="15087" width="8.5" style="54" customWidth="1"/>
    <col min="15088" max="15088" width="6.75" style="54" bestFit="1" customWidth="1"/>
    <col min="15089" max="15089" width="8.75" style="54" customWidth="1"/>
    <col min="15090" max="15090" width="6.625" style="54" customWidth="1"/>
    <col min="15091" max="15091" width="7.25" style="54" customWidth="1"/>
    <col min="15092" max="15092" width="7" style="54" customWidth="1"/>
    <col min="15093" max="15094" width="7.875" style="54" customWidth="1"/>
    <col min="15095" max="15095" width="18.625" style="54" customWidth="1"/>
    <col min="15096" max="15098" width="7.875" style="54" customWidth="1"/>
    <col min="15099" max="15336" width="9" style="54"/>
    <col min="15337" max="15337" width="2.125" style="54" customWidth="1"/>
    <col min="15338" max="15338" width="2.5" style="54" customWidth="1"/>
    <col min="15339" max="15339" width="2.375" style="54" customWidth="1"/>
    <col min="15340" max="15340" width="12.25" style="54" customWidth="1"/>
    <col min="15341" max="15341" width="9.375" style="54" customWidth="1"/>
    <col min="15342" max="15342" width="6.625" style="54" customWidth="1"/>
    <col min="15343" max="15343" width="8.5" style="54" customWidth="1"/>
    <col min="15344" max="15344" width="6.75" style="54" bestFit="1" customWidth="1"/>
    <col min="15345" max="15345" width="8.75" style="54" customWidth="1"/>
    <col min="15346" max="15346" width="6.625" style="54" customWidth="1"/>
    <col min="15347" max="15347" width="7.25" style="54" customWidth="1"/>
    <col min="15348" max="15348" width="7" style="54" customWidth="1"/>
    <col min="15349" max="15350" width="7.875" style="54" customWidth="1"/>
    <col min="15351" max="15351" width="18.625" style="54" customWidth="1"/>
    <col min="15352" max="15354" width="7.875" style="54" customWidth="1"/>
    <col min="15355" max="15592" width="9" style="54"/>
    <col min="15593" max="15593" width="2.125" style="54" customWidth="1"/>
    <col min="15594" max="15594" width="2.5" style="54" customWidth="1"/>
    <col min="15595" max="15595" width="2.375" style="54" customWidth="1"/>
    <col min="15596" max="15596" width="12.25" style="54" customWidth="1"/>
    <col min="15597" max="15597" width="9.375" style="54" customWidth="1"/>
    <col min="15598" max="15598" width="6.625" style="54" customWidth="1"/>
    <col min="15599" max="15599" width="8.5" style="54" customWidth="1"/>
    <col min="15600" max="15600" width="6.75" style="54" bestFit="1" customWidth="1"/>
    <col min="15601" max="15601" width="8.75" style="54" customWidth="1"/>
    <col min="15602" max="15602" width="6.625" style="54" customWidth="1"/>
    <col min="15603" max="15603" width="7.25" style="54" customWidth="1"/>
    <col min="15604" max="15604" width="7" style="54" customWidth="1"/>
    <col min="15605" max="15606" width="7.875" style="54" customWidth="1"/>
    <col min="15607" max="15607" width="18.625" style="54" customWidth="1"/>
    <col min="15608" max="15610" width="7.875" style="54" customWidth="1"/>
    <col min="15611" max="15848" width="9" style="54"/>
    <col min="15849" max="15849" width="2.125" style="54" customWidth="1"/>
    <col min="15850" max="15850" width="2.5" style="54" customWidth="1"/>
    <col min="15851" max="15851" width="2.375" style="54" customWidth="1"/>
    <col min="15852" max="15852" width="12.25" style="54" customWidth="1"/>
    <col min="15853" max="15853" width="9.375" style="54" customWidth="1"/>
    <col min="15854" max="15854" width="6.625" style="54" customWidth="1"/>
    <col min="15855" max="15855" width="8.5" style="54" customWidth="1"/>
    <col min="15856" max="15856" width="6.75" style="54" bestFit="1" customWidth="1"/>
    <col min="15857" max="15857" width="8.75" style="54" customWidth="1"/>
    <col min="15858" max="15858" width="6.625" style="54" customWidth="1"/>
    <col min="15859" max="15859" width="7.25" style="54" customWidth="1"/>
    <col min="15860" max="15860" width="7" style="54" customWidth="1"/>
    <col min="15861" max="15862" width="7.875" style="54" customWidth="1"/>
    <col min="15863" max="15863" width="18.625" style="54" customWidth="1"/>
    <col min="15864" max="15866" width="7.875" style="54" customWidth="1"/>
    <col min="15867" max="16104" width="9" style="54"/>
    <col min="16105" max="16105" width="2.125" style="54" customWidth="1"/>
    <col min="16106" max="16106" width="2.5" style="54" customWidth="1"/>
    <col min="16107" max="16107" width="2.375" style="54" customWidth="1"/>
    <col min="16108" max="16108" width="12.25" style="54" customWidth="1"/>
    <col min="16109" max="16109" width="9.375" style="54" customWidth="1"/>
    <col min="16110" max="16110" width="6.625" style="54" customWidth="1"/>
    <col min="16111" max="16111" width="8.5" style="54" customWidth="1"/>
    <col min="16112" max="16112" width="6.75" style="54" bestFit="1" customWidth="1"/>
    <col min="16113" max="16113" width="8.75" style="54" customWidth="1"/>
    <col min="16114" max="16114" width="6.625" style="54" customWidth="1"/>
    <col min="16115" max="16115" width="7.25" style="54" customWidth="1"/>
    <col min="16116" max="16116" width="7" style="54" customWidth="1"/>
    <col min="16117" max="16118" width="7.875" style="54" customWidth="1"/>
    <col min="16119" max="16119" width="18.625" style="54" customWidth="1"/>
    <col min="16120" max="16122" width="7.875" style="54" customWidth="1"/>
    <col min="16123" max="16384" width="9" style="54"/>
  </cols>
  <sheetData>
    <row r="1" spans="1:25" ht="15.95" customHeight="1"/>
    <row r="2" spans="1:25" ht="26.1" customHeight="1">
      <c r="A2" s="381" t="s">
        <v>139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5"/>
    </row>
    <row r="3" spans="1:25" ht="15.95" customHeight="1">
      <c r="Q3" s="469" t="s">
        <v>146</v>
      </c>
      <c r="R3" s="470"/>
      <c r="S3" s="471"/>
      <c r="T3" s="330"/>
      <c r="V3" s="475" t="s">
        <v>147</v>
      </c>
      <c r="W3" s="476"/>
      <c r="X3" s="477"/>
      <c r="Y3" s="235"/>
    </row>
    <row r="4" spans="1:25" ht="24" customHeight="1">
      <c r="B4" s="222" t="s">
        <v>14</v>
      </c>
      <c r="C4" s="57"/>
      <c r="Q4" s="472"/>
      <c r="R4" s="473"/>
      <c r="S4" s="474"/>
      <c r="T4" s="330"/>
      <c r="V4" s="478"/>
      <c r="W4" s="479"/>
      <c r="X4" s="480"/>
      <c r="Y4" s="235"/>
    </row>
    <row r="5" spans="1:25" ht="15.95" customHeight="1">
      <c r="B5" s="93"/>
      <c r="C5" s="93"/>
      <c r="D5" s="223"/>
      <c r="E5" s="223"/>
      <c r="F5" s="223"/>
      <c r="G5" s="223"/>
      <c r="H5" s="223"/>
      <c r="I5" s="223"/>
      <c r="J5" s="223"/>
      <c r="K5" s="223"/>
      <c r="L5" s="59" t="s">
        <v>80</v>
      </c>
      <c r="Q5" s="472"/>
      <c r="R5" s="473"/>
      <c r="S5" s="474"/>
      <c r="T5" s="240"/>
      <c r="V5" s="478"/>
      <c r="W5" s="479"/>
      <c r="X5" s="480"/>
    </row>
    <row r="6" spans="1:25" s="77" customFormat="1" ht="15.95" customHeight="1">
      <c r="B6" s="461" t="s">
        <v>48</v>
      </c>
      <c r="C6" s="461"/>
      <c r="D6" s="462"/>
      <c r="E6" s="481" t="s">
        <v>162</v>
      </c>
      <c r="F6" s="482"/>
      <c r="G6" s="485" t="s">
        <v>155</v>
      </c>
      <c r="H6" s="486"/>
      <c r="I6" s="486"/>
      <c r="J6" s="487"/>
      <c r="K6" s="488" t="s">
        <v>123</v>
      </c>
      <c r="L6" s="485"/>
      <c r="M6" s="95"/>
      <c r="N6" s="95"/>
      <c r="Q6" s="489" t="s">
        <v>162</v>
      </c>
      <c r="R6" s="465" t="s">
        <v>155</v>
      </c>
      <c r="S6" s="466"/>
      <c r="T6" s="241"/>
      <c r="U6" s="141"/>
      <c r="V6" s="489" t="s">
        <v>162</v>
      </c>
      <c r="W6" s="465" t="s">
        <v>155</v>
      </c>
      <c r="X6" s="466"/>
      <c r="Y6" s="141"/>
    </row>
    <row r="7" spans="1:25" s="77" customFormat="1" ht="15.95" customHeight="1">
      <c r="B7" s="463"/>
      <c r="C7" s="463"/>
      <c r="D7" s="464"/>
      <c r="E7" s="483"/>
      <c r="F7" s="484"/>
      <c r="G7" s="467" t="s">
        <v>110</v>
      </c>
      <c r="H7" s="468"/>
      <c r="I7" s="467" t="s">
        <v>109</v>
      </c>
      <c r="J7" s="468"/>
      <c r="K7" s="224" t="s">
        <v>108</v>
      </c>
      <c r="L7" s="225" t="s">
        <v>107</v>
      </c>
      <c r="M7" s="95"/>
      <c r="N7" s="95"/>
      <c r="Q7" s="490"/>
      <c r="R7" s="257" t="s">
        <v>148</v>
      </c>
      <c r="S7" s="258" t="s">
        <v>149</v>
      </c>
      <c r="T7" s="241"/>
      <c r="U7" s="141"/>
      <c r="V7" s="490"/>
      <c r="W7" s="257" t="s">
        <v>148</v>
      </c>
      <c r="X7" s="258" t="s">
        <v>149</v>
      </c>
      <c r="Y7" s="141"/>
    </row>
    <row r="8" spans="1:25" s="77" customFormat="1" ht="15.95" customHeight="1">
      <c r="B8" s="449" t="s">
        <v>49</v>
      </c>
      <c r="C8" s="449"/>
      <c r="D8" s="450"/>
      <c r="E8" s="300">
        <f>E48+E88</f>
        <v>540122</v>
      </c>
      <c r="F8" s="301" t="s">
        <v>100</v>
      </c>
      <c r="G8" s="300">
        <f>G48+G88</f>
        <v>518525</v>
      </c>
      <c r="H8" s="301" t="s">
        <v>100</v>
      </c>
      <c r="I8" s="302">
        <f>I48+I88</f>
        <v>677324</v>
      </c>
      <c r="J8" s="301" t="s">
        <v>100</v>
      </c>
      <c r="K8" s="303">
        <f t="shared" ref="K8:K31" si="0">M8/G8*100</f>
        <v>4.1650836507400797</v>
      </c>
      <c r="L8" s="304">
        <f t="shared" ref="L8:L31" si="1">N8/I8*100</f>
        <v>-20.256479912124771</v>
      </c>
      <c r="M8" s="98">
        <f t="shared" ref="M8:M42" si="2">$E8-G8</f>
        <v>21597</v>
      </c>
      <c r="N8" s="98">
        <f t="shared" ref="N8:N42" si="3">E8-I8</f>
        <v>-137202</v>
      </c>
      <c r="Q8" s="246">
        <f>E8</f>
        <v>540122</v>
      </c>
      <c r="R8" s="259">
        <f>G8</f>
        <v>518525</v>
      </c>
      <c r="S8" s="260">
        <f>I8</f>
        <v>677324</v>
      </c>
      <c r="T8" s="243"/>
      <c r="U8" s="234" t="s">
        <v>145</v>
      </c>
      <c r="V8" s="248">
        <f>V9+V10</f>
        <v>540122</v>
      </c>
      <c r="W8" s="249">
        <f t="shared" ref="W8:X8" si="4">W9+W10</f>
        <v>518525</v>
      </c>
      <c r="X8" s="250">
        <f t="shared" si="4"/>
        <v>677324</v>
      </c>
      <c r="Y8" s="236" t="str">
        <f>IF((SUM(Q8:S8))=(SUM(V8:X8)),"일치","불일치")</f>
        <v>일치</v>
      </c>
    </row>
    <row r="9" spans="1:25" s="77" customFormat="1" ht="15.95" customHeight="1">
      <c r="B9" s="440" t="s">
        <v>50</v>
      </c>
      <c r="C9" s="429" t="s">
        <v>5</v>
      </c>
      <c r="D9" s="430"/>
      <c r="E9" s="279">
        <f>E49+E89</f>
        <v>44002</v>
      </c>
      <c r="F9" s="280">
        <f t="shared" ref="F9:F42" si="5">E9/E$8*100</f>
        <v>8.1466779727543042</v>
      </c>
      <c r="G9" s="305">
        <f>G49+G89</f>
        <v>36836</v>
      </c>
      <c r="H9" s="280">
        <f t="shared" ref="H9:H42" si="6">G9/G$8*100</f>
        <v>7.103996914324286</v>
      </c>
      <c r="I9" s="305">
        <f>I49+I89</f>
        <v>41816</v>
      </c>
      <c r="J9" s="280">
        <f t="shared" ref="J9:J18" si="7">I9/I$8*100</f>
        <v>6.1737071180114684</v>
      </c>
      <c r="K9" s="281">
        <f t="shared" si="0"/>
        <v>19.453795200347486</v>
      </c>
      <c r="L9" s="282">
        <f t="shared" si="1"/>
        <v>5.2276640520374977</v>
      </c>
      <c r="M9" s="98">
        <f t="shared" si="2"/>
        <v>7166</v>
      </c>
      <c r="N9" s="98">
        <f t="shared" si="3"/>
        <v>2186</v>
      </c>
      <c r="Q9" s="246"/>
      <c r="R9" s="259"/>
      <c r="S9" s="260"/>
      <c r="T9" s="241"/>
      <c r="U9" s="234" t="s">
        <v>118</v>
      </c>
      <c r="V9" s="251">
        <f>Q48</f>
        <v>504407</v>
      </c>
      <c r="W9" s="252">
        <f t="shared" ref="W9:X9" si="8">R48</f>
        <v>479481</v>
      </c>
      <c r="X9" s="253">
        <f t="shared" si="8"/>
        <v>626334</v>
      </c>
      <c r="Y9" s="141"/>
    </row>
    <row r="10" spans="1:25" s="77" customFormat="1" ht="15.95" customHeight="1">
      <c r="B10" s="441"/>
      <c r="C10" s="431" t="s">
        <v>6</v>
      </c>
      <c r="D10" s="432"/>
      <c r="E10" s="99">
        <f>SUM(E11:E13)</f>
        <v>28589</v>
      </c>
      <c r="F10" s="100">
        <f t="shared" si="5"/>
        <v>5.2930634190053363</v>
      </c>
      <c r="G10" s="99">
        <f>SUM(G11:G13)</f>
        <v>36397</v>
      </c>
      <c r="H10" s="100">
        <f t="shared" si="6"/>
        <v>7.0193336869003424</v>
      </c>
      <c r="I10" s="99">
        <f>SUM(I11:I13)</f>
        <v>41896</v>
      </c>
      <c r="J10" s="100">
        <f t="shared" si="7"/>
        <v>6.1855183043860844</v>
      </c>
      <c r="K10" s="101">
        <f t="shared" si="0"/>
        <v>-21.452317498694949</v>
      </c>
      <c r="L10" s="102">
        <f t="shared" si="1"/>
        <v>-31.761982050792437</v>
      </c>
      <c r="M10" s="98">
        <f t="shared" si="2"/>
        <v>-7808</v>
      </c>
      <c r="N10" s="98">
        <f t="shared" si="3"/>
        <v>-13307</v>
      </c>
      <c r="Q10" s="246"/>
      <c r="R10" s="259"/>
      <c r="S10" s="260"/>
      <c r="T10" s="241"/>
      <c r="U10" s="234" t="s">
        <v>129</v>
      </c>
      <c r="V10" s="254">
        <f>Q88</f>
        <v>35715</v>
      </c>
      <c r="W10" s="255">
        <f t="shared" ref="W10:X10" si="9">R88</f>
        <v>39044</v>
      </c>
      <c r="X10" s="256">
        <f t="shared" si="9"/>
        <v>50990</v>
      </c>
      <c r="Y10" s="141"/>
    </row>
    <row r="11" spans="1:25" s="77" customFormat="1" ht="15.95" customHeight="1">
      <c r="B11" s="441"/>
      <c r="C11" s="226"/>
      <c r="D11" s="227" t="s">
        <v>51</v>
      </c>
      <c r="E11" s="103">
        <f>E51+E91</f>
        <v>16129</v>
      </c>
      <c r="F11" s="104">
        <f t="shared" si="5"/>
        <v>2.9861771970036401</v>
      </c>
      <c r="G11" s="103">
        <f>G51+G91</f>
        <v>16909</v>
      </c>
      <c r="H11" s="104">
        <f t="shared" si="6"/>
        <v>3.2609806663130998</v>
      </c>
      <c r="I11" s="105">
        <f>I51+I91</f>
        <v>16216</v>
      </c>
      <c r="J11" s="104">
        <f t="shared" si="7"/>
        <v>2.3941274781345414</v>
      </c>
      <c r="K11" s="106">
        <f t="shared" si="0"/>
        <v>-4.6129280264947665</v>
      </c>
      <c r="L11" s="107">
        <f t="shared" si="1"/>
        <v>-0.53650715342871236</v>
      </c>
      <c r="M11" s="98">
        <f t="shared" si="2"/>
        <v>-780</v>
      </c>
      <c r="N11" s="98">
        <f t="shared" si="3"/>
        <v>-87</v>
      </c>
      <c r="Q11" s="246"/>
      <c r="R11" s="259"/>
      <c r="S11" s="260"/>
      <c r="T11" s="241"/>
      <c r="U11" s="141"/>
      <c r="V11" s="141"/>
      <c r="W11" s="141"/>
      <c r="X11" s="141"/>
      <c r="Y11" s="141"/>
    </row>
    <row r="12" spans="1:25" s="77" customFormat="1" ht="15.95" customHeight="1">
      <c r="B12" s="441"/>
      <c r="C12" s="226"/>
      <c r="D12" s="228" t="s">
        <v>52</v>
      </c>
      <c r="E12" s="108">
        <f>E52+E92</f>
        <v>11733</v>
      </c>
      <c r="F12" s="109">
        <f t="shared" si="5"/>
        <v>2.1722870018255134</v>
      </c>
      <c r="G12" s="108">
        <f>G52+G92</f>
        <v>18780</v>
      </c>
      <c r="H12" s="109">
        <f t="shared" si="6"/>
        <v>3.6218118702087652</v>
      </c>
      <c r="I12" s="110">
        <f>I52+I92</f>
        <v>23527</v>
      </c>
      <c r="J12" s="109">
        <f t="shared" si="7"/>
        <v>3.4735222729447059</v>
      </c>
      <c r="K12" s="111">
        <f t="shared" si="0"/>
        <v>-37.523961661341851</v>
      </c>
      <c r="L12" s="112">
        <f t="shared" si="1"/>
        <v>-50.129638287924514</v>
      </c>
      <c r="M12" s="98">
        <f t="shared" si="2"/>
        <v>-7047</v>
      </c>
      <c r="N12" s="98">
        <f t="shared" si="3"/>
        <v>-11794</v>
      </c>
      <c r="Q12" s="246"/>
      <c r="R12" s="259"/>
      <c r="S12" s="260"/>
      <c r="T12" s="241"/>
      <c r="U12" s="141"/>
      <c r="V12" s="141"/>
      <c r="W12" s="141"/>
      <c r="X12" s="141"/>
      <c r="Y12" s="141"/>
    </row>
    <row r="13" spans="1:25" s="77" customFormat="1" ht="15.95" customHeight="1">
      <c r="B13" s="441"/>
      <c r="C13" s="226"/>
      <c r="D13" s="232" t="s">
        <v>144</v>
      </c>
      <c r="E13" s="108">
        <f>E53+E93</f>
        <v>727</v>
      </c>
      <c r="F13" s="109">
        <f t="shared" si="5"/>
        <v>0.13459922017618242</v>
      </c>
      <c r="G13" s="108">
        <f>G53+G93</f>
        <v>708</v>
      </c>
      <c r="H13" s="109">
        <f t="shared" si="6"/>
        <v>0.13654115037847742</v>
      </c>
      <c r="I13" s="110">
        <f>I53+I93</f>
        <v>2153</v>
      </c>
      <c r="J13" s="109">
        <f t="shared" si="7"/>
        <v>0.31786855330683689</v>
      </c>
      <c r="K13" s="111">
        <f t="shared" si="0"/>
        <v>0</v>
      </c>
      <c r="L13" s="112">
        <f t="shared" si="1"/>
        <v>0</v>
      </c>
      <c r="M13" s="98"/>
      <c r="N13" s="98"/>
      <c r="Q13" s="246"/>
      <c r="R13" s="259"/>
      <c r="S13" s="260"/>
      <c r="T13" s="241"/>
      <c r="U13" s="141"/>
      <c r="V13" s="141"/>
      <c r="W13" s="141"/>
      <c r="X13" s="141"/>
      <c r="Y13" s="141"/>
    </row>
    <row r="14" spans="1:25" s="77" customFormat="1" ht="15.95" customHeight="1">
      <c r="B14" s="441"/>
      <c r="C14" s="431" t="s">
        <v>53</v>
      </c>
      <c r="D14" s="432"/>
      <c r="E14" s="99">
        <f t="shared" ref="E14:E42" si="10">E54+E94</f>
        <v>263790</v>
      </c>
      <c r="F14" s="100">
        <f t="shared" si="5"/>
        <v>48.83896601138261</v>
      </c>
      <c r="G14" s="99">
        <f t="shared" ref="G14:G42" si="11">G54+G94</f>
        <v>252643</v>
      </c>
      <c r="H14" s="100">
        <f t="shared" si="6"/>
        <v>48.723398100380891</v>
      </c>
      <c r="I14" s="99">
        <f t="shared" ref="I14:I42" si="12">I54+I94</f>
        <v>343256</v>
      </c>
      <c r="J14" s="100">
        <f t="shared" si="7"/>
        <v>50.678257377562289</v>
      </c>
      <c r="K14" s="101">
        <f t="shared" si="0"/>
        <v>4.4121547005062478</v>
      </c>
      <c r="L14" s="102">
        <f t="shared" si="1"/>
        <v>-23.150651408861027</v>
      </c>
      <c r="M14" s="98">
        <f t="shared" si="2"/>
        <v>11147</v>
      </c>
      <c r="N14" s="98">
        <f t="shared" si="3"/>
        <v>-79466</v>
      </c>
      <c r="Q14" s="246"/>
      <c r="R14" s="259"/>
      <c r="S14" s="260"/>
      <c r="T14" s="241"/>
      <c r="U14" s="141"/>
      <c r="V14" s="141"/>
      <c r="W14" s="141"/>
      <c r="X14" s="141"/>
      <c r="Y14" s="141"/>
    </row>
    <row r="15" spans="1:25" s="77" customFormat="1" ht="15.95" customHeight="1">
      <c r="B15" s="441"/>
      <c r="C15" s="431" t="s">
        <v>96</v>
      </c>
      <c r="D15" s="432"/>
      <c r="E15" s="99">
        <f t="shared" si="10"/>
        <v>5700</v>
      </c>
      <c r="F15" s="100">
        <f t="shared" si="5"/>
        <v>1.0553171320553505</v>
      </c>
      <c r="G15" s="99">
        <f t="shared" si="11"/>
        <v>6085</v>
      </c>
      <c r="H15" s="100">
        <f t="shared" si="6"/>
        <v>1.1735210452726483</v>
      </c>
      <c r="I15" s="99">
        <f t="shared" si="12"/>
        <v>7535</v>
      </c>
      <c r="J15" s="100">
        <f t="shared" si="7"/>
        <v>1.1124661166590877</v>
      </c>
      <c r="K15" s="101">
        <f t="shared" si="0"/>
        <v>-6.3270336894001646</v>
      </c>
      <c r="L15" s="102">
        <f t="shared" si="1"/>
        <v>-24.353019243530191</v>
      </c>
      <c r="M15" s="98">
        <f t="shared" si="2"/>
        <v>-385</v>
      </c>
      <c r="N15" s="98">
        <f t="shared" si="3"/>
        <v>-1835</v>
      </c>
      <c r="Q15" s="246"/>
      <c r="R15" s="259"/>
      <c r="S15" s="260"/>
      <c r="T15" s="241"/>
      <c r="U15" s="141"/>
      <c r="V15" s="141"/>
      <c r="W15" s="141"/>
      <c r="X15" s="141"/>
      <c r="Y15" s="141"/>
    </row>
    <row r="16" spans="1:25" s="77" customFormat="1" ht="15.95" customHeight="1">
      <c r="B16" s="441"/>
      <c r="C16" s="431" t="s">
        <v>54</v>
      </c>
      <c r="D16" s="432"/>
      <c r="E16" s="99">
        <f t="shared" si="10"/>
        <v>164333</v>
      </c>
      <c r="F16" s="100">
        <f t="shared" si="5"/>
        <v>30.425163203868756</v>
      </c>
      <c r="G16" s="99">
        <f t="shared" si="11"/>
        <v>162672</v>
      </c>
      <c r="H16" s="100">
        <f t="shared" si="6"/>
        <v>31.372064992044741</v>
      </c>
      <c r="I16" s="99">
        <f t="shared" si="12"/>
        <v>180021</v>
      </c>
      <c r="J16" s="100">
        <f t="shared" si="7"/>
        <v>26.578269779307984</v>
      </c>
      <c r="K16" s="101">
        <f t="shared" si="0"/>
        <v>1.0210730795711616</v>
      </c>
      <c r="L16" s="102">
        <f t="shared" si="1"/>
        <v>-8.7145388593552973</v>
      </c>
      <c r="M16" s="98">
        <f t="shared" si="2"/>
        <v>1661</v>
      </c>
      <c r="N16" s="98">
        <f t="shared" si="3"/>
        <v>-15688</v>
      </c>
      <c r="Q16" s="246"/>
      <c r="R16" s="259"/>
      <c r="S16" s="260"/>
      <c r="T16" s="241"/>
      <c r="U16" s="141"/>
      <c r="V16" s="141"/>
      <c r="W16" s="141"/>
      <c r="X16" s="141"/>
      <c r="Y16" s="141"/>
    </row>
    <row r="17" spans="2:25" s="77" customFormat="1" ht="15.95" customHeight="1">
      <c r="B17" s="441"/>
      <c r="C17" s="226"/>
      <c r="D17" s="227" t="s">
        <v>55</v>
      </c>
      <c r="E17" s="103">
        <f t="shared" si="10"/>
        <v>119540</v>
      </c>
      <c r="F17" s="104">
        <f t="shared" si="5"/>
        <v>22.132036836122211</v>
      </c>
      <c r="G17" s="103">
        <f t="shared" si="11"/>
        <v>122317</v>
      </c>
      <c r="H17" s="104">
        <f t="shared" si="6"/>
        <v>23.589412275203703</v>
      </c>
      <c r="I17" s="105">
        <f t="shared" si="12"/>
        <v>131084</v>
      </c>
      <c r="J17" s="104">
        <f t="shared" si="7"/>
        <v>19.353219434126061</v>
      </c>
      <c r="K17" s="106">
        <f t="shared" si="0"/>
        <v>-2.270330371084968</v>
      </c>
      <c r="L17" s="107">
        <f t="shared" si="1"/>
        <v>-8.806566781605687</v>
      </c>
      <c r="M17" s="98">
        <f t="shared" si="2"/>
        <v>-2777</v>
      </c>
      <c r="N17" s="98">
        <f t="shared" si="3"/>
        <v>-11544</v>
      </c>
      <c r="Q17" s="246"/>
      <c r="R17" s="259"/>
      <c r="S17" s="260"/>
      <c r="T17" s="241"/>
      <c r="U17" s="141"/>
      <c r="V17" s="141"/>
      <c r="W17" s="141"/>
      <c r="X17" s="141"/>
      <c r="Y17" s="141"/>
    </row>
    <row r="18" spans="2:25" s="77" customFormat="1" ht="15.95" customHeight="1">
      <c r="B18" s="441"/>
      <c r="C18" s="226"/>
      <c r="D18" s="228" t="s">
        <v>56</v>
      </c>
      <c r="E18" s="108">
        <f t="shared" si="10"/>
        <v>44793</v>
      </c>
      <c r="F18" s="109">
        <f t="shared" si="5"/>
        <v>8.293126367746547</v>
      </c>
      <c r="G18" s="108">
        <f t="shared" si="11"/>
        <v>40355</v>
      </c>
      <c r="H18" s="109">
        <f t="shared" si="6"/>
        <v>7.7826527168410387</v>
      </c>
      <c r="I18" s="110">
        <f t="shared" si="12"/>
        <v>48937</v>
      </c>
      <c r="J18" s="109">
        <f t="shared" si="7"/>
        <v>7.2250503451819217</v>
      </c>
      <c r="K18" s="218">
        <f t="shared" si="0"/>
        <v>10.997398091934086</v>
      </c>
      <c r="L18" s="219">
        <f t="shared" si="1"/>
        <v>-8.4680303247031894</v>
      </c>
      <c r="M18" s="98">
        <f t="shared" si="2"/>
        <v>4438</v>
      </c>
      <c r="N18" s="98">
        <f t="shared" si="3"/>
        <v>-4144</v>
      </c>
      <c r="Q18" s="246"/>
      <c r="R18" s="259"/>
      <c r="S18" s="260"/>
      <c r="T18" s="241"/>
      <c r="U18" s="141"/>
      <c r="V18" s="141"/>
      <c r="W18" s="141"/>
      <c r="X18" s="141"/>
      <c r="Y18" s="141"/>
    </row>
    <row r="19" spans="2:25" s="77" customFormat="1" ht="15.95" customHeight="1">
      <c r="B19" s="441"/>
      <c r="C19" s="433" t="s">
        <v>57</v>
      </c>
      <c r="D19" s="432"/>
      <c r="E19" s="99">
        <f t="shared" si="10"/>
        <v>0</v>
      </c>
      <c r="F19" s="100">
        <f t="shared" si="5"/>
        <v>0</v>
      </c>
      <c r="G19" s="99">
        <f t="shared" si="11"/>
        <v>0</v>
      </c>
      <c r="H19" s="100">
        <f t="shared" si="6"/>
        <v>0</v>
      </c>
      <c r="I19" s="99">
        <f t="shared" si="12"/>
        <v>0</v>
      </c>
      <c r="J19" s="113">
        <v>0</v>
      </c>
      <c r="K19" s="99">
        <f>K59+K99</f>
        <v>0</v>
      </c>
      <c r="L19" s="153">
        <v>0</v>
      </c>
      <c r="M19" s="98">
        <f t="shared" si="2"/>
        <v>0</v>
      </c>
      <c r="N19" s="98">
        <f t="shared" si="3"/>
        <v>0</v>
      </c>
      <c r="Q19" s="246"/>
      <c r="R19" s="259"/>
      <c r="S19" s="260"/>
      <c r="T19" s="241"/>
      <c r="U19" s="141"/>
      <c r="V19" s="141"/>
      <c r="W19" s="141"/>
      <c r="X19" s="141"/>
      <c r="Y19" s="141"/>
    </row>
    <row r="20" spans="2:25" s="118" customFormat="1" ht="15.95" customHeight="1">
      <c r="B20" s="442"/>
      <c r="C20" s="434" t="s">
        <v>86</v>
      </c>
      <c r="D20" s="435"/>
      <c r="E20" s="114">
        <f t="shared" si="10"/>
        <v>33708</v>
      </c>
      <c r="F20" s="115">
        <f t="shared" si="5"/>
        <v>6.2408122609336409</v>
      </c>
      <c r="G20" s="114">
        <f t="shared" si="11"/>
        <v>23892</v>
      </c>
      <c r="H20" s="115">
        <f t="shared" si="6"/>
        <v>4.6076852610770933</v>
      </c>
      <c r="I20" s="114">
        <f t="shared" si="12"/>
        <v>62800</v>
      </c>
      <c r="J20" s="115">
        <f t="shared" ref="J20:J42" si="13">I20/I$8*100</f>
        <v>9.2717813040730874</v>
      </c>
      <c r="K20" s="101">
        <f t="shared" si="0"/>
        <v>41.084881968859868</v>
      </c>
      <c r="L20" s="102">
        <f t="shared" si="1"/>
        <v>-46.324840764331213</v>
      </c>
      <c r="M20" s="98">
        <f t="shared" si="2"/>
        <v>9816</v>
      </c>
      <c r="N20" s="98">
        <f t="shared" si="3"/>
        <v>-29092</v>
      </c>
      <c r="O20" s="117"/>
      <c r="Q20" s="246"/>
      <c r="R20" s="259"/>
      <c r="S20" s="260"/>
      <c r="T20" s="242"/>
      <c r="U20" s="237"/>
      <c r="V20" s="237"/>
      <c r="W20" s="237"/>
      <c r="X20" s="237"/>
      <c r="Y20" s="237"/>
    </row>
    <row r="21" spans="2:25" s="77" customFormat="1" ht="15.95" customHeight="1">
      <c r="B21" s="440" t="s">
        <v>58</v>
      </c>
      <c r="C21" s="426" t="s">
        <v>59</v>
      </c>
      <c r="D21" s="306" t="s">
        <v>60</v>
      </c>
      <c r="E21" s="286">
        <f t="shared" si="10"/>
        <v>46363</v>
      </c>
      <c r="F21" s="287">
        <f t="shared" si="5"/>
        <v>8.5838014374530207</v>
      </c>
      <c r="G21" s="286">
        <f t="shared" si="11"/>
        <v>31074</v>
      </c>
      <c r="H21" s="287">
        <f t="shared" si="6"/>
        <v>5.9927679475435127</v>
      </c>
      <c r="I21" s="307">
        <f t="shared" si="12"/>
        <v>90794</v>
      </c>
      <c r="J21" s="287">
        <f t="shared" si="13"/>
        <v>13.404810696210381</v>
      </c>
      <c r="K21" s="288">
        <f t="shared" si="0"/>
        <v>49.201905129690417</v>
      </c>
      <c r="L21" s="289">
        <f t="shared" si="1"/>
        <v>-48.936053043152633</v>
      </c>
      <c r="M21" s="98">
        <f t="shared" si="2"/>
        <v>15289</v>
      </c>
      <c r="N21" s="98">
        <f t="shared" si="3"/>
        <v>-44431</v>
      </c>
      <c r="Q21" s="246">
        <f>SUM(E21:E34)</f>
        <v>540122</v>
      </c>
      <c r="R21" s="259">
        <f>SUM(G21:G34)</f>
        <v>518525</v>
      </c>
      <c r="S21" s="260">
        <f>SUM(I21:I34)</f>
        <v>677324</v>
      </c>
      <c r="T21" s="243"/>
      <c r="U21" s="141"/>
      <c r="V21" s="141"/>
      <c r="W21" s="141"/>
      <c r="X21" s="141"/>
      <c r="Y21" s="141"/>
    </row>
    <row r="22" spans="2:25" s="77" customFormat="1" ht="15.95" customHeight="1">
      <c r="B22" s="441"/>
      <c r="C22" s="427"/>
      <c r="D22" s="119" t="s">
        <v>61</v>
      </c>
      <c r="E22" s="120">
        <f t="shared" si="10"/>
        <v>15799</v>
      </c>
      <c r="F22" s="121">
        <f t="shared" si="5"/>
        <v>2.9250798893583303</v>
      </c>
      <c r="G22" s="120">
        <f t="shared" si="11"/>
        <v>8126</v>
      </c>
      <c r="H22" s="121">
        <f t="shared" si="6"/>
        <v>1.5671375536377226</v>
      </c>
      <c r="I22" s="122">
        <f t="shared" si="12"/>
        <v>10720</v>
      </c>
      <c r="J22" s="121">
        <f t="shared" si="13"/>
        <v>1.5826989741984634</v>
      </c>
      <c r="K22" s="123">
        <f t="shared" si="0"/>
        <v>94.425301501353673</v>
      </c>
      <c r="L22" s="124">
        <f t="shared" si="1"/>
        <v>47.378731343283583</v>
      </c>
      <c r="M22" s="98">
        <f t="shared" si="2"/>
        <v>7673</v>
      </c>
      <c r="N22" s="98">
        <f t="shared" si="3"/>
        <v>5079</v>
      </c>
      <c r="Q22" s="246">
        <f>Q8-Q21</f>
        <v>0</v>
      </c>
      <c r="R22" s="259">
        <f>R8-R21</f>
        <v>0</v>
      </c>
      <c r="S22" s="260">
        <f>S8-S21</f>
        <v>0</v>
      </c>
      <c r="T22" s="241"/>
      <c r="U22" s="141"/>
      <c r="V22" s="141"/>
      <c r="W22" s="141"/>
      <c r="X22" s="141"/>
      <c r="Y22" s="141"/>
    </row>
    <row r="23" spans="2:25" s="77" customFormat="1" ht="15.95" customHeight="1">
      <c r="B23" s="441"/>
      <c r="C23" s="427"/>
      <c r="D23" s="119" t="s">
        <v>62</v>
      </c>
      <c r="E23" s="120">
        <f t="shared" si="10"/>
        <v>11026</v>
      </c>
      <c r="F23" s="121">
        <f t="shared" si="5"/>
        <v>2.0413906487793501</v>
      </c>
      <c r="G23" s="120">
        <f t="shared" si="11"/>
        <v>8253</v>
      </c>
      <c r="H23" s="121">
        <f t="shared" si="6"/>
        <v>1.591630104623692</v>
      </c>
      <c r="I23" s="122">
        <f t="shared" si="12"/>
        <v>9182</v>
      </c>
      <c r="J23" s="121">
        <f t="shared" si="13"/>
        <v>1.3556289161464823</v>
      </c>
      <c r="K23" s="123">
        <f t="shared" si="0"/>
        <v>33.599903065551921</v>
      </c>
      <c r="L23" s="124">
        <f t="shared" si="1"/>
        <v>20.082770638205183</v>
      </c>
      <c r="M23" s="98">
        <f t="shared" si="2"/>
        <v>2773</v>
      </c>
      <c r="N23" s="98">
        <f t="shared" si="3"/>
        <v>1844</v>
      </c>
      <c r="Q23" s="246"/>
      <c r="R23" s="259"/>
      <c r="S23" s="260"/>
      <c r="T23" s="241"/>
      <c r="U23" s="141"/>
      <c r="V23" s="141"/>
      <c r="W23" s="141"/>
      <c r="X23" s="141"/>
      <c r="Y23" s="141"/>
    </row>
    <row r="24" spans="2:25" s="77" customFormat="1" ht="15.95" customHeight="1">
      <c r="B24" s="441"/>
      <c r="C24" s="427"/>
      <c r="D24" s="119" t="s">
        <v>63</v>
      </c>
      <c r="E24" s="120">
        <f t="shared" si="10"/>
        <v>38353</v>
      </c>
      <c r="F24" s="121">
        <f t="shared" si="5"/>
        <v>7.100803151880501</v>
      </c>
      <c r="G24" s="120">
        <f t="shared" si="11"/>
        <v>48100</v>
      </c>
      <c r="H24" s="121">
        <f t="shared" si="6"/>
        <v>9.276312617520853</v>
      </c>
      <c r="I24" s="122">
        <f t="shared" si="12"/>
        <v>57431</v>
      </c>
      <c r="J24" s="121">
        <f t="shared" si="13"/>
        <v>8.4791030585067126</v>
      </c>
      <c r="K24" s="123">
        <f t="shared" si="0"/>
        <v>-20.264033264033262</v>
      </c>
      <c r="L24" s="124">
        <f t="shared" si="1"/>
        <v>-33.21899322665459</v>
      </c>
      <c r="M24" s="98">
        <f t="shared" si="2"/>
        <v>-9747</v>
      </c>
      <c r="N24" s="98">
        <f t="shared" si="3"/>
        <v>-19078</v>
      </c>
      <c r="Q24" s="246"/>
      <c r="R24" s="259"/>
      <c r="S24" s="260"/>
      <c r="T24" s="241"/>
      <c r="U24" s="141"/>
      <c r="V24" s="141"/>
      <c r="W24" s="141"/>
      <c r="X24" s="141"/>
      <c r="Y24" s="141"/>
    </row>
    <row r="25" spans="2:25" s="77" customFormat="1" ht="15.95" customHeight="1">
      <c r="B25" s="441"/>
      <c r="C25" s="427"/>
      <c r="D25" s="119" t="s">
        <v>127</v>
      </c>
      <c r="E25" s="120">
        <f t="shared" si="10"/>
        <v>63163</v>
      </c>
      <c r="F25" s="121">
        <f t="shared" si="5"/>
        <v>11.694209826668791</v>
      </c>
      <c r="G25" s="120">
        <f t="shared" si="11"/>
        <v>61177</v>
      </c>
      <c r="H25" s="121">
        <f t="shared" si="6"/>
        <v>11.798273950147053</v>
      </c>
      <c r="I25" s="122">
        <f t="shared" si="12"/>
        <v>70898</v>
      </c>
      <c r="J25" s="121">
        <f t="shared" si="13"/>
        <v>10.467368644843532</v>
      </c>
      <c r="K25" s="123">
        <f t="shared" si="0"/>
        <v>3.2463180607090898</v>
      </c>
      <c r="L25" s="124">
        <f t="shared" si="1"/>
        <v>-10.910039775452057</v>
      </c>
      <c r="M25" s="98">
        <f t="shared" si="2"/>
        <v>1986</v>
      </c>
      <c r="N25" s="98">
        <f t="shared" si="3"/>
        <v>-7735</v>
      </c>
      <c r="Q25" s="246"/>
      <c r="R25" s="259"/>
      <c r="S25" s="260"/>
      <c r="T25" s="241"/>
      <c r="U25" s="141"/>
      <c r="V25" s="141"/>
      <c r="W25" s="141"/>
      <c r="X25" s="141"/>
      <c r="Y25" s="141"/>
    </row>
    <row r="26" spans="2:25" s="77" customFormat="1" ht="15.95" customHeight="1">
      <c r="B26" s="441"/>
      <c r="C26" s="427"/>
      <c r="D26" s="119" t="s">
        <v>64</v>
      </c>
      <c r="E26" s="120">
        <f t="shared" si="10"/>
        <v>116722</v>
      </c>
      <c r="F26" s="121">
        <f t="shared" si="5"/>
        <v>21.610302857502564</v>
      </c>
      <c r="G26" s="120">
        <f t="shared" si="11"/>
        <v>126846</v>
      </c>
      <c r="H26" s="121">
        <f t="shared" si="6"/>
        <v>24.462851357215179</v>
      </c>
      <c r="I26" s="122">
        <f t="shared" si="12"/>
        <v>141143</v>
      </c>
      <c r="J26" s="121">
        <f t="shared" si="13"/>
        <v>20.838328480904263</v>
      </c>
      <c r="K26" s="123">
        <f t="shared" si="0"/>
        <v>-7.9813316935496594</v>
      </c>
      <c r="L26" s="124">
        <f t="shared" si="1"/>
        <v>-17.30231042276273</v>
      </c>
      <c r="M26" s="98">
        <f t="shared" si="2"/>
        <v>-10124</v>
      </c>
      <c r="N26" s="98">
        <f t="shared" si="3"/>
        <v>-24421</v>
      </c>
      <c r="Q26" s="246"/>
      <c r="R26" s="259"/>
      <c r="S26" s="260"/>
      <c r="T26" s="241"/>
      <c r="U26" s="141"/>
      <c r="V26" s="141"/>
      <c r="W26" s="141"/>
      <c r="X26" s="141"/>
      <c r="Y26" s="141"/>
    </row>
    <row r="27" spans="2:25" s="77" customFormat="1" ht="15.95" customHeight="1">
      <c r="B27" s="441"/>
      <c r="C27" s="427"/>
      <c r="D27" s="119" t="s">
        <v>65</v>
      </c>
      <c r="E27" s="120">
        <f t="shared" si="10"/>
        <v>20879</v>
      </c>
      <c r="F27" s="121">
        <f t="shared" si="5"/>
        <v>3.8656081403830984</v>
      </c>
      <c r="G27" s="120">
        <f t="shared" si="11"/>
        <v>16992</v>
      </c>
      <c r="H27" s="121">
        <f t="shared" si="6"/>
        <v>3.276987609083458</v>
      </c>
      <c r="I27" s="122">
        <f t="shared" si="12"/>
        <v>22589</v>
      </c>
      <c r="J27" s="121">
        <f t="shared" si="13"/>
        <v>3.33503611270234</v>
      </c>
      <c r="K27" s="123">
        <f t="shared" si="0"/>
        <v>22.875470809792844</v>
      </c>
      <c r="L27" s="124">
        <f t="shared" si="1"/>
        <v>-7.5700562220549825</v>
      </c>
      <c r="M27" s="98">
        <f t="shared" si="2"/>
        <v>3887</v>
      </c>
      <c r="N27" s="98">
        <f t="shared" si="3"/>
        <v>-1710</v>
      </c>
      <c r="Q27" s="246"/>
      <c r="R27" s="259"/>
      <c r="S27" s="260"/>
      <c r="T27" s="241"/>
      <c r="U27" s="141"/>
      <c r="V27" s="141"/>
      <c r="W27" s="141"/>
      <c r="X27" s="141"/>
      <c r="Y27" s="141"/>
    </row>
    <row r="28" spans="2:25" s="77" customFormat="1" ht="15.95" customHeight="1">
      <c r="B28" s="441"/>
      <c r="C28" s="427"/>
      <c r="D28" s="119" t="s">
        <v>66</v>
      </c>
      <c r="E28" s="120">
        <f t="shared" si="10"/>
        <v>63181</v>
      </c>
      <c r="F28" s="121">
        <f t="shared" si="5"/>
        <v>11.697542407085807</v>
      </c>
      <c r="G28" s="120">
        <f t="shared" si="11"/>
        <v>57618</v>
      </c>
      <c r="H28" s="121">
        <f t="shared" si="6"/>
        <v>11.111903958343378</v>
      </c>
      <c r="I28" s="122">
        <f t="shared" si="12"/>
        <v>73519</v>
      </c>
      <c r="J28" s="121">
        <f t="shared" si="13"/>
        <v>10.854332638441869</v>
      </c>
      <c r="K28" s="123">
        <f t="shared" si="0"/>
        <v>9.6549689333194486</v>
      </c>
      <c r="L28" s="124">
        <f t="shared" si="1"/>
        <v>-14.06167113263238</v>
      </c>
      <c r="M28" s="98">
        <f t="shared" si="2"/>
        <v>5563</v>
      </c>
      <c r="N28" s="98">
        <f t="shared" si="3"/>
        <v>-10338</v>
      </c>
      <c r="Q28" s="246"/>
      <c r="R28" s="259"/>
      <c r="S28" s="260"/>
      <c r="T28" s="241"/>
      <c r="U28" s="141"/>
      <c r="V28" s="141"/>
      <c r="W28" s="141"/>
      <c r="X28" s="141"/>
      <c r="Y28" s="141"/>
    </row>
    <row r="29" spans="2:25" s="77" customFormat="1" ht="15.95" customHeight="1">
      <c r="B29" s="441"/>
      <c r="C29" s="427"/>
      <c r="D29" s="231" t="s">
        <v>143</v>
      </c>
      <c r="E29" s="120">
        <f t="shared" si="10"/>
        <v>13126</v>
      </c>
      <c r="F29" s="121">
        <f t="shared" si="5"/>
        <v>2.4301916974313209</v>
      </c>
      <c r="G29" s="120">
        <f t="shared" si="11"/>
        <v>9699</v>
      </c>
      <c r="H29" s="121">
        <f t="shared" si="6"/>
        <v>1.8704980473458366</v>
      </c>
      <c r="I29" s="122">
        <f t="shared" si="12"/>
        <v>13928</v>
      </c>
      <c r="J29" s="121">
        <f t="shared" si="13"/>
        <v>2.0563275478205409</v>
      </c>
      <c r="K29" s="123">
        <f t="shared" si="0"/>
        <v>35.333539540158782</v>
      </c>
      <c r="L29" s="124">
        <f t="shared" si="1"/>
        <v>-5.7581849511774843</v>
      </c>
      <c r="M29" s="98">
        <f t="shared" si="2"/>
        <v>3427</v>
      </c>
      <c r="N29" s="98">
        <f t="shared" si="3"/>
        <v>-802</v>
      </c>
      <c r="Q29" s="246"/>
      <c r="R29" s="259"/>
      <c r="S29" s="260"/>
      <c r="T29" s="241"/>
      <c r="U29" s="141"/>
      <c r="V29" s="141"/>
      <c r="W29" s="141"/>
      <c r="X29" s="141"/>
      <c r="Y29" s="141"/>
    </row>
    <row r="30" spans="2:25" s="77" customFormat="1" ht="15.95" customHeight="1">
      <c r="B30" s="441"/>
      <c r="C30" s="427"/>
      <c r="D30" s="119" t="s">
        <v>128</v>
      </c>
      <c r="E30" s="120">
        <f t="shared" si="10"/>
        <v>23869</v>
      </c>
      <c r="F30" s="121">
        <f t="shared" si="5"/>
        <v>4.4191867763209052</v>
      </c>
      <c r="G30" s="120">
        <f t="shared" si="11"/>
        <v>16768</v>
      </c>
      <c r="H30" s="121">
        <f t="shared" si="6"/>
        <v>3.233788149076708</v>
      </c>
      <c r="I30" s="122">
        <f t="shared" si="12"/>
        <v>30852</v>
      </c>
      <c r="J30" s="121">
        <f t="shared" si="13"/>
        <v>4.5549840253704277</v>
      </c>
      <c r="K30" s="123">
        <f t="shared" si="0"/>
        <v>42.34852099236641</v>
      </c>
      <c r="L30" s="124">
        <f t="shared" si="1"/>
        <v>-22.63386490340983</v>
      </c>
      <c r="M30" s="98">
        <f t="shared" si="2"/>
        <v>7101</v>
      </c>
      <c r="N30" s="98">
        <f t="shared" si="3"/>
        <v>-6983</v>
      </c>
      <c r="Q30" s="246"/>
      <c r="R30" s="259"/>
      <c r="S30" s="260"/>
      <c r="T30" s="241"/>
      <c r="U30" s="141"/>
      <c r="V30" s="141"/>
      <c r="W30" s="141"/>
      <c r="X30" s="141"/>
      <c r="Y30" s="141"/>
    </row>
    <row r="31" spans="2:25" s="77" customFormat="1" ht="15.95" customHeight="1">
      <c r="B31" s="441"/>
      <c r="C31" s="427"/>
      <c r="D31" s="119" t="s">
        <v>67</v>
      </c>
      <c r="E31" s="120">
        <f t="shared" si="10"/>
        <v>44412</v>
      </c>
      <c r="F31" s="121">
        <f t="shared" si="5"/>
        <v>8.2225867489196887</v>
      </c>
      <c r="G31" s="120">
        <f t="shared" si="11"/>
        <v>57060</v>
      </c>
      <c r="H31" s="121">
        <f t="shared" si="6"/>
        <v>11.004291017790848</v>
      </c>
      <c r="I31" s="122">
        <f t="shared" si="12"/>
        <v>78045</v>
      </c>
      <c r="J31" s="121">
        <f t="shared" si="13"/>
        <v>11.522550507585734</v>
      </c>
      <c r="K31" s="123">
        <f t="shared" si="0"/>
        <v>-22.166140904311252</v>
      </c>
      <c r="L31" s="124">
        <f t="shared" si="1"/>
        <v>-43.094368633480684</v>
      </c>
      <c r="M31" s="98">
        <f t="shared" si="2"/>
        <v>-12648</v>
      </c>
      <c r="N31" s="98">
        <f t="shared" si="3"/>
        <v>-33633</v>
      </c>
      <c r="Q31" s="246"/>
      <c r="R31" s="259"/>
      <c r="S31" s="260"/>
      <c r="T31" s="241"/>
      <c r="U31" s="141"/>
      <c r="V31" s="141"/>
      <c r="W31" s="141"/>
      <c r="X31" s="141"/>
      <c r="Y31" s="141"/>
    </row>
    <row r="32" spans="2:25" s="77" customFormat="1" ht="15.95" customHeight="1">
      <c r="B32" s="441"/>
      <c r="C32" s="427"/>
      <c r="D32" s="119" t="s">
        <v>68</v>
      </c>
      <c r="E32" s="120">
        <f t="shared" si="10"/>
        <v>0</v>
      </c>
      <c r="F32" s="121">
        <f t="shared" si="5"/>
        <v>0</v>
      </c>
      <c r="G32" s="120">
        <f t="shared" si="11"/>
        <v>0</v>
      </c>
      <c r="H32" s="121">
        <f t="shared" si="6"/>
        <v>0</v>
      </c>
      <c r="I32" s="122">
        <f t="shared" si="12"/>
        <v>0</v>
      </c>
      <c r="J32" s="121">
        <f t="shared" si="13"/>
        <v>0</v>
      </c>
      <c r="K32" s="25">
        <v>0</v>
      </c>
      <c r="L32" s="125">
        <v>0</v>
      </c>
      <c r="M32" s="98">
        <f t="shared" si="2"/>
        <v>0</v>
      </c>
      <c r="N32" s="98">
        <f t="shared" si="3"/>
        <v>0</v>
      </c>
      <c r="Q32" s="246"/>
      <c r="R32" s="259"/>
      <c r="S32" s="260"/>
      <c r="T32" s="241"/>
      <c r="U32" s="141"/>
      <c r="V32" s="141"/>
      <c r="W32" s="141"/>
      <c r="X32" s="141"/>
      <c r="Y32" s="141"/>
    </row>
    <row r="33" spans="2:25" s="77" customFormat="1" ht="15.95" customHeight="1">
      <c r="B33" s="441"/>
      <c r="C33" s="427"/>
      <c r="D33" s="119" t="s">
        <v>69</v>
      </c>
      <c r="E33" s="120">
        <f t="shared" si="10"/>
        <v>7886</v>
      </c>
      <c r="F33" s="121">
        <f t="shared" si="5"/>
        <v>1.4600405093664024</v>
      </c>
      <c r="G33" s="120">
        <f t="shared" si="11"/>
        <v>7886</v>
      </c>
      <c r="H33" s="121">
        <f t="shared" si="6"/>
        <v>1.5208524179162046</v>
      </c>
      <c r="I33" s="122">
        <f t="shared" si="12"/>
        <v>7886</v>
      </c>
      <c r="J33" s="121">
        <f t="shared" si="13"/>
        <v>1.1642876968777129</v>
      </c>
      <c r="K33" s="123">
        <f t="shared" ref="K33:K38" si="14">M33/G33*100</f>
        <v>0</v>
      </c>
      <c r="L33" s="124">
        <f t="shared" ref="L33:L38" si="15">N33/I33*100</f>
        <v>0</v>
      </c>
      <c r="M33" s="98">
        <f t="shared" si="2"/>
        <v>0</v>
      </c>
      <c r="N33" s="98">
        <f t="shared" si="3"/>
        <v>0</v>
      </c>
      <c r="Q33" s="246"/>
      <c r="R33" s="259"/>
      <c r="S33" s="260"/>
      <c r="T33" s="241"/>
      <c r="U33" s="141"/>
      <c r="V33" s="141"/>
      <c r="W33" s="141"/>
      <c r="X33" s="141"/>
      <c r="Y33" s="141"/>
    </row>
    <row r="34" spans="2:25" s="77" customFormat="1" ht="15.95" customHeight="1">
      <c r="B34" s="441"/>
      <c r="C34" s="428"/>
      <c r="D34" s="126" t="s">
        <v>70</v>
      </c>
      <c r="E34" s="202">
        <f t="shared" si="10"/>
        <v>75343</v>
      </c>
      <c r="F34" s="203">
        <f t="shared" si="5"/>
        <v>13.949255908850223</v>
      </c>
      <c r="G34" s="202">
        <f t="shared" si="11"/>
        <v>68926</v>
      </c>
      <c r="H34" s="203">
        <f t="shared" si="6"/>
        <v>13.292705269755556</v>
      </c>
      <c r="I34" s="204">
        <f t="shared" si="12"/>
        <v>70337</v>
      </c>
      <c r="J34" s="203">
        <f t="shared" si="13"/>
        <v>10.384542700391542</v>
      </c>
      <c r="K34" s="205">
        <f t="shared" si="14"/>
        <v>9.3099846211879402</v>
      </c>
      <c r="L34" s="127">
        <f t="shared" si="15"/>
        <v>7.117164508011431</v>
      </c>
      <c r="M34" s="98">
        <f t="shared" si="2"/>
        <v>6417</v>
      </c>
      <c r="N34" s="98">
        <f t="shared" si="3"/>
        <v>5006</v>
      </c>
      <c r="Q34" s="246"/>
      <c r="R34" s="259"/>
      <c r="S34" s="260"/>
      <c r="T34" s="241"/>
      <c r="U34" s="141"/>
      <c r="V34" s="141"/>
      <c r="W34" s="141"/>
      <c r="X34" s="141"/>
      <c r="Y34" s="141"/>
    </row>
    <row r="35" spans="2:25" s="77" customFormat="1" ht="15.95" customHeight="1">
      <c r="B35" s="441"/>
      <c r="C35" s="426" t="s">
        <v>71</v>
      </c>
      <c r="D35" s="306" t="s">
        <v>72</v>
      </c>
      <c r="E35" s="286">
        <f t="shared" si="10"/>
        <v>68643</v>
      </c>
      <c r="F35" s="287">
        <f t="shared" si="5"/>
        <v>12.708795420293933</v>
      </c>
      <c r="G35" s="286">
        <f t="shared" si="11"/>
        <v>62772</v>
      </c>
      <c r="H35" s="287">
        <f t="shared" si="6"/>
        <v>12.105877247962972</v>
      </c>
      <c r="I35" s="307">
        <f t="shared" si="12"/>
        <v>64696</v>
      </c>
      <c r="J35" s="287">
        <f t="shared" si="13"/>
        <v>9.5517064211514722</v>
      </c>
      <c r="K35" s="288">
        <f t="shared" si="14"/>
        <v>9.3528961957560686</v>
      </c>
      <c r="L35" s="289">
        <f t="shared" si="15"/>
        <v>6.1008408556943241</v>
      </c>
      <c r="M35" s="98">
        <f t="shared" si="2"/>
        <v>5871</v>
      </c>
      <c r="N35" s="98">
        <f t="shared" si="3"/>
        <v>3947</v>
      </c>
      <c r="Q35" s="246">
        <f>SUM(E35:E42)</f>
        <v>540122</v>
      </c>
      <c r="R35" s="259">
        <f>SUM(G35:G42)</f>
        <v>518525</v>
      </c>
      <c r="S35" s="260">
        <f>SUM(I35:I42)</f>
        <v>677324</v>
      </c>
      <c r="T35" s="243"/>
      <c r="U35" s="141"/>
      <c r="V35" s="141"/>
      <c r="W35" s="141"/>
      <c r="X35" s="141"/>
      <c r="Y35" s="141"/>
    </row>
    <row r="36" spans="2:25" s="77" customFormat="1" ht="15.95" customHeight="1">
      <c r="B36" s="441"/>
      <c r="C36" s="427"/>
      <c r="D36" s="119" t="s">
        <v>73</v>
      </c>
      <c r="E36" s="120">
        <f t="shared" si="10"/>
        <v>39649</v>
      </c>
      <c r="F36" s="121">
        <f t="shared" si="5"/>
        <v>7.3407489419057175</v>
      </c>
      <c r="G36" s="120">
        <f t="shared" si="11"/>
        <v>36547</v>
      </c>
      <c r="H36" s="121">
        <f t="shared" si="6"/>
        <v>7.0482618967262907</v>
      </c>
      <c r="I36" s="220">
        <f t="shared" si="12"/>
        <v>40917</v>
      </c>
      <c r="J36" s="121">
        <f t="shared" si="13"/>
        <v>6.0409789111267278</v>
      </c>
      <c r="K36" s="123">
        <f t="shared" si="14"/>
        <v>8.4877007688729584</v>
      </c>
      <c r="L36" s="124">
        <f t="shared" si="15"/>
        <v>-3.0989564239802525</v>
      </c>
      <c r="M36" s="98">
        <f t="shared" si="2"/>
        <v>3102</v>
      </c>
      <c r="N36" s="98">
        <f t="shared" si="3"/>
        <v>-1268</v>
      </c>
      <c r="Q36" s="246">
        <f>Q8-Q35</f>
        <v>0</v>
      </c>
      <c r="R36" s="259">
        <f>R8-R35</f>
        <v>0</v>
      </c>
      <c r="S36" s="260">
        <f>S8-S35</f>
        <v>0</v>
      </c>
      <c r="T36" s="241"/>
      <c r="U36" s="141"/>
      <c r="V36" s="141"/>
      <c r="W36" s="141"/>
      <c r="X36" s="141"/>
      <c r="Y36" s="141"/>
    </row>
    <row r="37" spans="2:25" s="77" customFormat="1" ht="15.95" customHeight="1">
      <c r="B37" s="441"/>
      <c r="C37" s="427"/>
      <c r="D37" s="119" t="s">
        <v>74</v>
      </c>
      <c r="E37" s="120">
        <f t="shared" si="10"/>
        <v>210987</v>
      </c>
      <c r="F37" s="121">
        <f t="shared" si="5"/>
        <v>39.062841358063551</v>
      </c>
      <c r="G37" s="120">
        <f t="shared" si="11"/>
        <v>194350</v>
      </c>
      <c r="H37" s="121">
        <f t="shared" si="6"/>
        <v>37.481317197820744</v>
      </c>
      <c r="I37" s="220">
        <f t="shared" si="12"/>
        <v>217810</v>
      </c>
      <c r="J37" s="121">
        <f t="shared" si="13"/>
        <v>32.157431303187252</v>
      </c>
      <c r="K37" s="123">
        <f t="shared" si="14"/>
        <v>8.5603293028042184</v>
      </c>
      <c r="L37" s="124">
        <f t="shared" si="15"/>
        <v>-3.1325467150268587</v>
      </c>
      <c r="M37" s="98">
        <f t="shared" si="2"/>
        <v>16637</v>
      </c>
      <c r="N37" s="98">
        <f t="shared" si="3"/>
        <v>-6823</v>
      </c>
      <c r="Q37" s="246"/>
      <c r="R37" s="259"/>
      <c r="S37" s="260"/>
      <c r="T37" s="241"/>
      <c r="U37" s="141"/>
      <c r="V37" s="141"/>
      <c r="W37" s="141"/>
      <c r="X37" s="141"/>
      <c r="Y37" s="141"/>
    </row>
    <row r="38" spans="2:25" s="77" customFormat="1" ht="15.95" customHeight="1">
      <c r="B38" s="441"/>
      <c r="C38" s="427"/>
      <c r="D38" s="119" t="s">
        <v>75</v>
      </c>
      <c r="E38" s="120">
        <f t="shared" si="10"/>
        <v>183832</v>
      </c>
      <c r="F38" s="121">
        <f t="shared" si="5"/>
        <v>34.035273512280554</v>
      </c>
      <c r="G38" s="120">
        <f t="shared" si="11"/>
        <v>201567</v>
      </c>
      <c r="H38" s="121">
        <f t="shared" si="6"/>
        <v>38.873149799913215</v>
      </c>
      <c r="I38" s="220">
        <f t="shared" si="12"/>
        <v>266040</v>
      </c>
      <c r="J38" s="121">
        <f t="shared" si="13"/>
        <v>39.278100288783506</v>
      </c>
      <c r="K38" s="123">
        <f t="shared" si="14"/>
        <v>-8.7985632568823267</v>
      </c>
      <c r="L38" s="124">
        <f t="shared" si="15"/>
        <v>-30.90061644865434</v>
      </c>
      <c r="M38" s="98">
        <f t="shared" si="2"/>
        <v>-17735</v>
      </c>
      <c r="N38" s="98">
        <f t="shared" si="3"/>
        <v>-82208</v>
      </c>
      <c r="Q38" s="246"/>
      <c r="R38" s="259"/>
      <c r="S38" s="260"/>
      <c r="T38" s="241"/>
      <c r="U38" s="141"/>
      <c r="V38" s="141"/>
      <c r="W38" s="141"/>
      <c r="X38" s="141"/>
      <c r="Y38" s="141"/>
    </row>
    <row r="39" spans="2:25" s="77" customFormat="1" ht="15.95" customHeight="1">
      <c r="B39" s="441"/>
      <c r="C39" s="427"/>
      <c r="D39" s="119" t="s">
        <v>76</v>
      </c>
      <c r="E39" s="120">
        <f t="shared" si="10"/>
        <v>51</v>
      </c>
      <c r="F39" s="121">
        <f t="shared" si="5"/>
        <v>9.4423111815478723E-3</v>
      </c>
      <c r="G39" s="120">
        <f t="shared" si="11"/>
        <v>46</v>
      </c>
      <c r="H39" s="121">
        <f t="shared" si="6"/>
        <v>8.8713176799575712E-3</v>
      </c>
      <c r="I39" s="220">
        <f t="shared" si="12"/>
        <v>17</v>
      </c>
      <c r="J39" s="121">
        <f t="shared" si="13"/>
        <v>2.5098771046057722E-3</v>
      </c>
      <c r="K39" s="214">
        <v>0</v>
      </c>
      <c r="L39" s="213">
        <v>0</v>
      </c>
      <c r="M39" s="98">
        <f t="shared" si="2"/>
        <v>5</v>
      </c>
      <c r="N39" s="98">
        <f t="shared" si="3"/>
        <v>34</v>
      </c>
      <c r="Q39" s="246"/>
      <c r="R39" s="259"/>
      <c r="S39" s="260"/>
      <c r="T39" s="241"/>
      <c r="U39" s="141"/>
      <c r="V39" s="141"/>
      <c r="W39" s="141"/>
      <c r="X39" s="141"/>
      <c r="Y39" s="141"/>
    </row>
    <row r="40" spans="2:25" s="77" customFormat="1" ht="15.95" customHeight="1">
      <c r="B40" s="441"/>
      <c r="C40" s="427"/>
      <c r="D40" s="119" t="s">
        <v>77</v>
      </c>
      <c r="E40" s="120">
        <f t="shared" si="10"/>
        <v>0</v>
      </c>
      <c r="F40" s="121">
        <f t="shared" si="5"/>
        <v>0</v>
      </c>
      <c r="G40" s="120">
        <f t="shared" si="11"/>
        <v>0</v>
      </c>
      <c r="H40" s="121">
        <f t="shared" si="6"/>
        <v>0</v>
      </c>
      <c r="I40" s="220">
        <f t="shared" si="12"/>
        <v>0</v>
      </c>
      <c r="J40" s="121">
        <f t="shared" si="13"/>
        <v>0</v>
      </c>
      <c r="K40" s="123" t="e">
        <f>M40/G40*100</f>
        <v>#DIV/0!</v>
      </c>
      <c r="L40" s="124" t="e">
        <f>N40/I40*100</f>
        <v>#DIV/0!</v>
      </c>
      <c r="M40" s="98">
        <f t="shared" si="2"/>
        <v>0</v>
      </c>
      <c r="N40" s="98">
        <f t="shared" si="3"/>
        <v>0</v>
      </c>
      <c r="Q40" s="246"/>
      <c r="R40" s="259"/>
      <c r="S40" s="260"/>
      <c r="T40" s="241"/>
      <c r="U40" s="141"/>
      <c r="V40" s="141"/>
      <c r="W40" s="141"/>
      <c r="X40" s="141"/>
      <c r="Y40" s="141"/>
    </row>
    <row r="41" spans="2:25" s="77" customFormat="1" ht="15.95" customHeight="1">
      <c r="B41" s="441"/>
      <c r="C41" s="427"/>
      <c r="D41" s="119" t="s">
        <v>78</v>
      </c>
      <c r="E41" s="120">
        <f t="shared" si="10"/>
        <v>27233</v>
      </c>
      <c r="F41" s="121">
        <f t="shared" si="5"/>
        <v>5.0420090275900629</v>
      </c>
      <c r="G41" s="120">
        <f t="shared" si="11"/>
        <v>13488</v>
      </c>
      <c r="H41" s="121">
        <f t="shared" si="6"/>
        <v>2.6012246275492985</v>
      </c>
      <c r="I41" s="220">
        <f t="shared" si="12"/>
        <v>69674</v>
      </c>
      <c r="J41" s="121">
        <f t="shared" si="13"/>
        <v>10.286657493311916</v>
      </c>
      <c r="K41" s="123">
        <f>M41/G41*100</f>
        <v>101.90539739027284</v>
      </c>
      <c r="L41" s="124">
        <f>N41/I41*100</f>
        <v>-60.913683727071785</v>
      </c>
      <c r="M41" s="98">
        <f t="shared" si="2"/>
        <v>13745</v>
      </c>
      <c r="N41" s="98">
        <f t="shared" si="3"/>
        <v>-42441</v>
      </c>
      <c r="Q41" s="246"/>
      <c r="R41" s="259"/>
      <c r="S41" s="260"/>
      <c r="T41" s="241"/>
      <c r="U41" s="141"/>
      <c r="V41" s="141"/>
      <c r="W41" s="141"/>
      <c r="X41" s="141"/>
      <c r="Y41" s="141"/>
    </row>
    <row r="42" spans="2:25" s="77" customFormat="1" ht="15.95" customHeight="1">
      <c r="B42" s="442"/>
      <c r="C42" s="428"/>
      <c r="D42" s="126" t="s">
        <v>79</v>
      </c>
      <c r="E42" s="202">
        <f t="shared" si="10"/>
        <v>9727</v>
      </c>
      <c r="F42" s="203">
        <f t="shared" si="5"/>
        <v>1.8008894286846304</v>
      </c>
      <c r="G42" s="202">
        <f t="shared" si="11"/>
        <v>9755</v>
      </c>
      <c r="H42" s="203">
        <f t="shared" si="6"/>
        <v>1.8812979123475242</v>
      </c>
      <c r="I42" s="221">
        <f t="shared" si="12"/>
        <v>18170</v>
      </c>
      <c r="J42" s="203">
        <f t="shared" si="13"/>
        <v>2.6826157053345225</v>
      </c>
      <c r="K42" s="205">
        <f>M42/G42*100</f>
        <v>-0.28703229113275247</v>
      </c>
      <c r="L42" s="127">
        <f>N42/I42*100</f>
        <v>-46.466703357182169</v>
      </c>
      <c r="M42" s="98">
        <f t="shared" si="2"/>
        <v>-28</v>
      </c>
      <c r="N42" s="98">
        <f t="shared" si="3"/>
        <v>-8443</v>
      </c>
      <c r="Q42" s="246"/>
      <c r="R42" s="259"/>
      <c r="S42" s="260"/>
      <c r="T42" s="241"/>
      <c r="U42" s="141"/>
      <c r="V42" s="141"/>
      <c r="W42" s="141"/>
      <c r="X42" s="141"/>
      <c r="Y42" s="141"/>
    </row>
    <row r="43" spans="2:25" s="133" customFormat="1" ht="15.95" customHeight="1">
      <c r="B43" s="130"/>
      <c r="C43" s="130"/>
      <c r="D43" s="130"/>
      <c r="E43" s="131"/>
      <c r="F43" s="128"/>
      <c r="G43" s="131"/>
      <c r="H43" s="128"/>
      <c r="I43" s="131"/>
      <c r="J43" s="128"/>
      <c r="K43" s="129"/>
      <c r="L43" s="129"/>
      <c r="M43" s="132"/>
      <c r="N43" s="132"/>
      <c r="O43" s="77"/>
      <c r="Q43" s="271"/>
      <c r="R43" s="272"/>
      <c r="S43" s="273"/>
      <c r="T43" s="244"/>
      <c r="U43" s="238"/>
      <c r="V43" s="238"/>
      <c r="W43" s="238"/>
      <c r="X43" s="238"/>
      <c r="Y43" s="238"/>
    </row>
    <row r="44" spans="2:25" ht="24" customHeight="1">
      <c r="B44" s="233" t="s">
        <v>141</v>
      </c>
      <c r="C44" s="134"/>
      <c r="D44" s="229"/>
      <c r="E44" s="135"/>
      <c r="F44" s="135"/>
      <c r="G44" s="135"/>
      <c r="H44" s="135"/>
      <c r="I44" s="135"/>
      <c r="J44" s="135"/>
      <c r="K44" s="135"/>
      <c r="L44" s="135"/>
      <c r="O44" s="77"/>
      <c r="Q44" s="268"/>
      <c r="R44" s="269"/>
      <c r="S44" s="270"/>
      <c r="T44" s="240"/>
    </row>
    <row r="45" spans="2:25" ht="15.95" customHeight="1">
      <c r="B45" s="136"/>
      <c r="C45" s="136"/>
      <c r="D45" s="229"/>
      <c r="E45" s="135"/>
      <c r="F45" s="135"/>
      <c r="G45" s="135"/>
      <c r="H45" s="135"/>
      <c r="I45" s="135"/>
      <c r="J45" s="135"/>
      <c r="K45" s="135"/>
      <c r="L45" s="230" t="s">
        <v>80</v>
      </c>
      <c r="Q45" s="268"/>
      <c r="R45" s="269"/>
      <c r="S45" s="270"/>
      <c r="T45" s="240"/>
    </row>
    <row r="46" spans="2:25" s="77" customFormat="1" ht="15.95" customHeight="1">
      <c r="B46" s="461" t="s">
        <v>48</v>
      </c>
      <c r="C46" s="461"/>
      <c r="D46" s="462"/>
      <c r="E46" s="451" t="s">
        <v>164</v>
      </c>
      <c r="F46" s="452"/>
      <c r="G46" s="455" t="s">
        <v>156</v>
      </c>
      <c r="H46" s="456"/>
      <c r="I46" s="456"/>
      <c r="J46" s="457"/>
      <c r="K46" s="458" t="s">
        <v>123</v>
      </c>
      <c r="L46" s="455"/>
      <c r="M46" s="95"/>
      <c r="N46" s="95"/>
      <c r="Q46" s="369" t="s">
        <v>140</v>
      </c>
      <c r="R46" s="367" t="s">
        <v>126</v>
      </c>
      <c r="S46" s="368"/>
      <c r="T46" s="241"/>
      <c r="U46" s="141"/>
      <c r="V46" s="141"/>
      <c r="W46" s="141"/>
      <c r="X46" s="141"/>
      <c r="Y46" s="141"/>
    </row>
    <row r="47" spans="2:25" s="77" customFormat="1" ht="15.95" customHeight="1">
      <c r="B47" s="463"/>
      <c r="C47" s="463"/>
      <c r="D47" s="464"/>
      <c r="E47" s="453"/>
      <c r="F47" s="454"/>
      <c r="G47" s="459" t="s">
        <v>105</v>
      </c>
      <c r="H47" s="460"/>
      <c r="I47" s="459" t="s">
        <v>104</v>
      </c>
      <c r="J47" s="460"/>
      <c r="K47" s="96" t="s">
        <v>102</v>
      </c>
      <c r="L47" s="97" t="s">
        <v>103</v>
      </c>
      <c r="M47" s="95"/>
      <c r="N47" s="95"/>
      <c r="Q47" s="366"/>
      <c r="R47" s="255" t="s">
        <v>150</v>
      </c>
      <c r="S47" s="256" t="s">
        <v>151</v>
      </c>
      <c r="T47" s="241"/>
      <c r="U47" s="141"/>
      <c r="V47" s="141"/>
      <c r="W47" s="141"/>
      <c r="X47" s="141"/>
      <c r="Y47" s="141"/>
    </row>
    <row r="48" spans="2:25" s="77" customFormat="1" ht="15.95" customHeight="1">
      <c r="B48" s="449" t="s">
        <v>49</v>
      </c>
      <c r="C48" s="449"/>
      <c r="D48" s="450"/>
      <c r="E48" s="302">
        <f>SUM(E49:E50,E54:E56,E59:E60)</f>
        <v>504407</v>
      </c>
      <c r="F48" s="301" t="s">
        <v>106</v>
      </c>
      <c r="G48" s="302">
        <f>SUM(G49:G50,G54:G56,G59:G60)</f>
        <v>479481</v>
      </c>
      <c r="H48" s="301" t="s">
        <v>106</v>
      </c>
      <c r="I48" s="302">
        <f>SUM(I49:I50,I54:I56,I59:I60)</f>
        <v>626334</v>
      </c>
      <c r="J48" s="301" t="s">
        <v>106</v>
      </c>
      <c r="K48" s="303">
        <f t="shared" ref="K48:K82" si="16">M48/G48*100</f>
        <v>5.1985375854309135</v>
      </c>
      <c r="L48" s="304">
        <f t="shared" ref="L48:L82" si="17">N48/I48*100</f>
        <v>-19.4667701258434</v>
      </c>
      <c r="M48" s="98">
        <f t="shared" ref="M48:M82" si="18">$E48-G48</f>
        <v>24926</v>
      </c>
      <c r="N48" s="98">
        <f t="shared" ref="N48:N82" si="19">E48-I48</f>
        <v>-121927</v>
      </c>
      <c r="Q48" s="329">
        <f>E48</f>
        <v>504407</v>
      </c>
      <c r="R48" s="261">
        <f>G48</f>
        <v>479481</v>
      </c>
      <c r="S48" s="262">
        <f>I48</f>
        <v>626334</v>
      </c>
      <c r="T48" s="243"/>
      <c r="U48" s="141"/>
      <c r="V48" s="141"/>
      <c r="W48" s="141"/>
      <c r="X48" s="141"/>
      <c r="Y48" s="141"/>
    </row>
    <row r="49" spans="2:25" s="77" customFormat="1" ht="15.95" customHeight="1">
      <c r="B49" s="440" t="s">
        <v>50</v>
      </c>
      <c r="C49" s="429" t="s">
        <v>5</v>
      </c>
      <c r="D49" s="430"/>
      <c r="E49" s="279">
        <v>44002</v>
      </c>
      <c r="F49" s="280">
        <f t="shared" ref="F49:F82" si="20">E49/E$48*100</f>
        <v>8.7235109742727595</v>
      </c>
      <c r="G49" s="279">
        <v>36836</v>
      </c>
      <c r="H49" s="280">
        <f t="shared" ref="H49:H59" si="21">G49/G$48*100</f>
        <v>7.6824733409665864</v>
      </c>
      <c r="I49" s="279">
        <v>41816</v>
      </c>
      <c r="J49" s="280">
        <f t="shared" ref="J49:J59" si="22">I49/I$48*100</f>
        <v>6.6763100837572278</v>
      </c>
      <c r="K49" s="281">
        <f t="shared" si="16"/>
        <v>19.453795200347486</v>
      </c>
      <c r="L49" s="282">
        <f t="shared" si="17"/>
        <v>5.2276640520374977</v>
      </c>
      <c r="M49" s="98">
        <f t="shared" si="18"/>
        <v>7166</v>
      </c>
      <c r="N49" s="98">
        <f t="shared" si="19"/>
        <v>2186</v>
      </c>
      <c r="Q49" s="246"/>
      <c r="R49" s="259"/>
      <c r="S49" s="260"/>
      <c r="T49" s="241"/>
      <c r="U49" s="141"/>
      <c r="V49" s="141"/>
      <c r="W49" s="141"/>
      <c r="X49" s="141"/>
      <c r="Y49" s="141"/>
    </row>
    <row r="50" spans="2:25" s="77" customFormat="1" ht="15.95" customHeight="1">
      <c r="B50" s="441"/>
      <c r="C50" s="431" t="s">
        <v>6</v>
      </c>
      <c r="D50" s="432"/>
      <c r="E50" s="99">
        <f>SUM(E51:E53)</f>
        <v>18222</v>
      </c>
      <c r="F50" s="100">
        <f t="shared" si="20"/>
        <v>3.6125589058042409</v>
      </c>
      <c r="G50" s="99">
        <f>SUM(G51:G53)</f>
        <v>26545</v>
      </c>
      <c r="H50" s="100">
        <f t="shared" si="21"/>
        <v>5.5361943434672076</v>
      </c>
      <c r="I50" s="99">
        <f>SUM(I51:I53)</f>
        <v>30771</v>
      </c>
      <c r="J50" s="100">
        <f t="shared" si="22"/>
        <v>4.9128739618159001</v>
      </c>
      <c r="K50" s="101">
        <f t="shared" si="16"/>
        <v>-31.354304012055</v>
      </c>
      <c r="L50" s="102">
        <f t="shared" si="17"/>
        <v>-40.781905040460174</v>
      </c>
      <c r="M50" s="98">
        <f t="shared" si="18"/>
        <v>-8323</v>
      </c>
      <c r="N50" s="98">
        <f t="shared" si="19"/>
        <v>-12549</v>
      </c>
      <c r="Q50" s="246"/>
      <c r="R50" s="259"/>
      <c r="S50" s="260"/>
      <c r="T50" s="241"/>
      <c r="U50" s="141"/>
      <c r="V50" s="141"/>
      <c r="W50" s="141"/>
      <c r="X50" s="141"/>
      <c r="Y50" s="141"/>
    </row>
    <row r="51" spans="2:25" s="77" customFormat="1" ht="15.95" customHeight="1">
      <c r="B51" s="441"/>
      <c r="C51" s="226"/>
      <c r="D51" s="227" t="s">
        <v>51</v>
      </c>
      <c r="E51" s="103">
        <v>6561</v>
      </c>
      <c r="F51" s="104">
        <f t="shared" si="20"/>
        <v>1.3007353188992221</v>
      </c>
      <c r="G51" s="103">
        <v>7726</v>
      </c>
      <c r="H51" s="104">
        <f t="shared" si="21"/>
        <v>1.6113255791157521</v>
      </c>
      <c r="I51" s="105">
        <v>7760</v>
      </c>
      <c r="J51" s="104">
        <f t="shared" si="22"/>
        <v>1.2389555732245097</v>
      </c>
      <c r="K51" s="106">
        <f t="shared" si="16"/>
        <v>-15.078954180688584</v>
      </c>
      <c r="L51" s="107">
        <f t="shared" si="17"/>
        <v>-15.451030927835053</v>
      </c>
      <c r="M51" s="98">
        <f t="shared" si="18"/>
        <v>-1165</v>
      </c>
      <c r="N51" s="98">
        <f t="shared" si="19"/>
        <v>-1199</v>
      </c>
      <c r="Q51" s="246"/>
      <c r="R51" s="259"/>
      <c r="S51" s="260"/>
      <c r="T51" s="241"/>
      <c r="U51" s="141"/>
      <c r="V51" s="141"/>
      <c r="W51" s="141"/>
      <c r="X51" s="141"/>
      <c r="Y51" s="141"/>
    </row>
    <row r="52" spans="2:25" s="77" customFormat="1" ht="15.95" customHeight="1">
      <c r="B52" s="441"/>
      <c r="C52" s="226"/>
      <c r="D52" s="228" t="s">
        <v>52</v>
      </c>
      <c r="E52" s="283">
        <v>11416</v>
      </c>
      <c r="F52" s="284">
        <f t="shared" si="20"/>
        <v>2.2632516995204268</v>
      </c>
      <c r="G52" s="283">
        <v>18473</v>
      </c>
      <c r="H52" s="284">
        <f t="shared" si="21"/>
        <v>3.8527074065499987</v>
      </c>
      <c r="I52" s="285">
        <v>22654</v>
      </c>
      <c r="J52" s="284">
        <f t="shared" si="22"/>
        <v>3.6169200458541289</v>
      </c>
      <c r="K52" s="218">
        <f t="shared" si="16"/>
        <v>-38.201699778054461</v>
      </c>
      <c r="L52" s="219">
        <f t="shared" si="17"/>
        <v>-49.607133398075391</v>
      </c>
      <c r="M52" s="98">
        <f t="shared" si="18"/>
        <v>-7057</v>
      </c>
      <c r="N52" s="98">
        <f t="shared" si="19"/>
        <v>-11238</v>
      </c>
      <c r="Q52" s="246"/>
      <c r="R52" s="259"/>
      <c r="S52" s="260"/>
      <c r="T52" s="241"/>
      <c r="U52" s="141"/>
      <c r="V52" s="141"/>
      <c r="W52" s="141"/>
      <c r="X52" s="141"/>
      <c r="Y52" s="141"/>
    </row>
    <row r="53" spans="2:25" s="77" customFormat="1" ht="15.95" customHeight="1">
      <c r="B53" s="441"/>
      <c r="C53" s="226"/>
      <c r="D53" s="232" t="s">
        <v>144</v>
      </c>
      <c r="E53" s="108">
        <v>245</v>
      </c>
      <c r="F53" s="109">
        <f t="shared" si="20"/>
        <v>4.8571887384592206E-2</v>
      </c>
      <c r="G53" s="108">
        <v>346</v>
      </c>
      <c r="H53" s="109">
        <f t="shared" si="21"/>
        <v>7.2161357801456147E-2</v>
      </c>
      <c r="I53" s="110">
        <v>357</v>
      </c>
      <c r="J53" s="109">
        <f t="shared" si="22"/>
        <v>5.6998342737261586E-2</v>
      </c>
      <c r="K53" s="111">
        <f t="shared" si="16"/>
        <v>0</v>
      </c>
      <c r="L53" s="112">
        <f t="shared" si="17"/>
        <v>0</v>
      </c>
      <c r="M53" s="98"/>
      <c r="N53" s="98"/>
      <c r="Q53" s="246"/>
      <c r="R53" s="259"/>
      <c r="S53" s="260"/>
      <c r="T53" s="241"/>
      <c r="U53" s="141"/>
      <c r="V53" s="141"/>
      <c r="W53" s="141"/>
      <c r="X53" s="141"/>
      <c r="Y53" s="141"/>
    </row>
    <row r="54" spans="2:25" s="77" customFormat="1" ht="15.95" customHeight="1">
      <c r="B54" s="441"/>
      <c r="C54" s="431" t="s">
        <v>53</v>
      </c>
      <c r="D54" s="432"/>
      <c r="E54" s="99">
        <v>263790</v>
      </c>
      <c r="F54" s="100">
        <f t="shared" si="20"/>
        <v>52.297053768088077</v>
      </c>
      <c r="G54" s="99">
        <v>252643</v>
      </c>
      <c r="H54" s="100">
        <f t="shared" si="21"/>
        <v>52.690930401830315</v>
      </c>
      <c r="I54" s="99">
        <v>343256</v>
      </c>
      <c r="J54" s="100">
        <f t="shared" si="22"/>
        <v>54.803986371488698</v>
      </c>
      <c r="K54" s="101">
        <f t="shared" si="16"/>
        <v>4.4121547005062478</v>
      </c>
      <c r="L54" s="102">
        <f t="shared" si="17"/>
        <v>-23.150651408861027</v>
      </c>
      <c r="M54" s="98">
        <f t="shared" si="18"/>
        <v>11147</v>
      </c>
      <c r="N54" s="98">
        <f t="shared" si="19"/>
        <v>-79466</v>
      </c>
      <c r="Q54" s="246"/>
      <c r="R54" s="259"/>
      <c r="S54" s="260"/>
      <c r="T54" s="241"/>
      <c r="U54" s="141"/>
      <c r="V54" s="141"/>
      <c r="W54" s="141"/>
      <c r="X54" s="141"/>
      <c r="Y54" s="141"/>
    </row>
    <row r="55" spans="2:25" s="77" customFormat="1" ht="15.95" customHeight="1">
      <c r="B55" s="441"/>
      <c r="C55" s="431" t="s">
        <v>96</v>
      </c>
      <c r="D55" s="432"/>
      <c r="E55" s="99">
        <v>5700</v>
      </c>
      <c r="F55" s="100">
        <f t="shared" si="20"/>
        <v>1.1300398289476554</v>
      </c>
      <c r="G55" s="99">
        <v>6085</v>
      </c>
      <c r="H55" s="100">
        <f t="shared" si="21"/>
        <v>1.2690805266527767</v>
      </c>
      <c r="I55" s="99">
        <v>7535</v>
      </c>
      <c r="J55" s="100">
        <f t="shared" si="22"/>
        <v>1.2030322479699329</v>
      </c>
      <c r="K55" s="101">
        <f t="shared" si="16"/>
        <v>-6.3270336894001646</v>
      </c>
      <c r="L55" s="102">
        <f t="shared" si="17"/>
        <v>-24.353019243530191</v>
      </c>
      <c r="M55" s="98">
        <f t="shared" si="18"/>
        <v>-385</v>
      </c>
      <c r="N55" s="98">
        <f t="shared" si="19"/>
        <v>-1835</v>
      </c>
      <c r="Q55" s="246"/>
      <c r="R55" s="259"/>
      <c r="S55" s="260"/>
      <c r="T55" s="241"/>
      <c r="U55" s="141"/>
      <c r="V55" s="141"/>
      <c r="W55" s="141"/>
      <c r="X55" s="141"/>
      <c r="Y55" s="141"/>
    </row>
    <row r="56" spans="2:25" s="77" customFormat="1" ht="15.95" customHeight="1">
      <c r="B56" s="441"/>
      <c r="C56" s="431" t="s">
        <v>54</v>
      </c>
      <c r="D56" s="432"/>
      <c r="E56" s="99">
        <f>SUM(E57:E58)</f>
        <v>153503</v>
      </c>
      <c r="F56" s="100">
        <f t="shared" si="20"/>
        <v>30.432369098763502</v>
      </c>
      <c r="G56" s="99">
        <f>SUM(G57:G58)</f>
        <v>146539</v>
      </c>
      <c r="H56" s="100">
        <f t="shared" si="21"/>
        <v>30.562003499617298</v>
      </c>
      <c r="I56" s="99">
        <f>SUM(I57:I58)</f>
        <v>163528</v>
      </c>
      <c r="J56" s="100">
        <f t="shared" si="22"/>
        <v>26.108753476579587</v>
      </c>
      <c r="K56" s="101">
        <f t="shared" si="16"/>
        <v>4.7523184954176019</v>
      </c>
      <c r="L56" s="102">
        <f t="shared" si="17"/>
        <v>-6.1304486081894236</v>
      </c>
      <c r="M56" s="98">
        <f t="shared" si="18"/>
        <v>6964</v>
      </c>
      <c r="N56" s="98">
        <f t="shared" si="19"/>
        <v>-10025</v>
      </c>
      <c r="Q56" s="246"/>
      <c r="R56" s="259"/>
      <c r="S56" s="260"/>
      <c r="T56" s="241"/>
      <c r="U56" s="141"/>
      <c r="V56" s="141"/>
      <c r="W56" s="141"/>
      <c r="X56" s="141"/>
      <c r="Y56" s="141"/>
    </row>
    <row r="57" spans="2:25" s="138" customFormat="1" ht="15.95" customHeight="1">
      <c r="B57" s="441"/>
      <c r="C57" s="226"/>
      <c r="D57" s="227" t="s">
        <v>55</v>
      </c>
      <c r="E57" s="103">
        <v>108997</v>
      </c>
      <c r="F57" s="104">
        <f t="shared" si="20"/>
        <v>21.608938813299577</v>
      </c>
      <c r="G57" s="103">
        <v>106209</v>
      </c>
      <c r="H57" s="104">
        <f t="shared" si="21"/>
        <v>22.150825580158546</v>
      </c>
      <c r="I57" s="105">
        <v>114613</v>
      </c>
      <c r="J57" s="104">
        <f t="shared" si="22"/>
        <v>18.29902256623463</v>
      </c>
      <c r="K57" s="106">
        <f t="shared" si="16"/>
        <v>2.6250129461721698</v>
      </c>
      <c r="L57" s="107">
        <f t="shared" si="17"/>
        <v>-4.8999677174491554</v>
      </c>
      <c r="M57" s="98">
        <f t="shared" si="18"/>
        <v>2788</v>
      </c>
      <c r="N57" s="98">
        <f t="shared" si="19"/>
        <v>-5616</v>
      </c>
      <c r="Q57" s="247"/>
      <c r="R57" s="263"/>
      <c r="S57" s="264"/>
      <c r="T57" s="245"/>
      <c r="U57" s="239"/>
      <c r="V57" s="239"/>
      <c r="W57" s="239"/>
      <c r="X57" s="239"/>
      <c r="Y57" s="239"/>
    </row>
    <row r="58" spans="2:25" s="138" customFormat="1" ht="15.95" customHeight="1">
      <c r="B58" s="441"/>
      <c r="C58" s="226"/>
      <c r="D58" s="228" t="s">
        <v>56</v>
      </c>
      <c r="E58" s="108">
        <v>44506</v>
      </c>
      <c r="F58" s="109">
        <f t="shared" si="20"/>
        <v>8.8234302854639211</v>
      </c>
      <c r="G58" s="108">
        <v>40330</v>
      </c>
      <c r="H58" s="109">
        <f t="shared" si="21"/>
        <v>8.4111779194587477</v>
      </c>
      <c r="I58" s="110">
        <v>48915</v>
      </c>
      <c r="J58" s="109">
        <f t="shared" si="22"/>
        <v>7.8097309103449604</v>
      </c>
      <c r="K58" s="111">
        <f t="shared" si="16"/>
        <v>10.354574758244484</v>
      </c>
      <c r="L58" s="112">
        <f t="shared" si="17"/>
        <v>-9.0135950117550845</v>
      </c>
      <c r="M58" s="98">
        <f t="shared" si="18"/>
        <v>4176</v>
      </c>
      <c r="N58" s="98">
        <f t="shared" si="19"/>
        <v>-4409</v>
      </c>
      <c r="Q58" s="247"/>
      <c r="R58" s="263"/>
      <c r="S58" s="264"/>
      <c r="T58" s="245"/>
      <c r="U58" s="239"/>
      <c r="V58" s="239"/>
      <c r="W58" s="239"/>
      <c r="X58" s="239"/>
      <c r="Y58" s="239"/>
    </row>
    <row r="59" spans="2:25" s="77" customFormat="1" ht="15.95" customHeight="1">
      <c r="B59" s="441"/>
      <c r="C59" s="433" t="s">
        <v>57</v>
      </c>
      <c r="D59" s="432"/>
      <c r="E59" s="99">
        <v>0</v>
      </c>
      <c r="F59" s="100">
        <f t="shared" si="20"/>
        <v>0</v>
      </c>
      <c r="G59" s="99">
        <v>0</v>
      </c>
      <c r="H59" s="100">
        <f t="shared" si="21"/>
        <v>0</v>
      </c>
      <c r="I59" s="99">
        <v>0</v>
      </c>
      <c r="J59" s="100">
        <f t="shared" si="22"/>
        <v>0</v>
      </c>
      <c r="K59" s="100">
        <v>0</v>
      </c>
      <c r="L59" s="215">
        <v>0</v>
      </c>
      <c r="M59" s="98">
        <f t="shared" si="18"/>
        <v>0</v>
      </c>
      <c r="N59" s="98">
        <f t="shared" si="19"/>
        <v>0</v>
      </c>
      <c r="Q59" s="246"/>
      <c r="R59" s="259"/>
      <c r="S59" s="260"/>
      <c r="T59" s="241"/>
      <c r="U59" s="141"/>
      <c r="V59" s="141"/>
      <c r="W59" s="141"/>
      <c r="X59" s="141"/>
      <c r="Y59" s="141"/>
    </row>
    <row r="60" spans="2:25" s="118" customFormat="1" ht="15.95" customHeight="1">
      <c r="B60" s="442"/>
      <c r="C60" s="434" t="s">
        <v>86</v>
      </c>
      <c r="D60" s="435"/>
      <c r="E60" s="114">
        <v>19190</v>
      </c>
      <c r="F60" s="115">
        <f t="shared" si="20"/>
        <v>3.8044674241237733</v>
      </c>
      <c r="G60" s="114">
        <v>10833</v>
      </c>
      <c r="H60" s="115">
        <f>G60/G$8*100</f>
        <v>2.0891953136300083</v>
      </c>
      <c r="I60" s="114">
        <v>39428</v>
      </c>
      <c r="J60" s="115">
        <f>I60/I$8*100</f>
        <v>5.8211432047291991</v>
      </c>
      <c r="K60" s="101">
        <f t="shared" si="16"/>
        <v>77.143912120372931</v>
      </c>
      <c r="L60" s="102">
        <f t="shared" si="17"/>
        <v>-51.329004768185051</v>
      </c>
      <c r="M60" s="98">
        <f t="shared" si="18"/>
        <v>8357</v>
      </c>
      <c r="N60" s="98">
        <f t="shared" si="19"/>
        <v>-20238</v>
      </c>
      <c r="O60" s="117"/>
      <c r="Q60" s="246"/>
      <c r="R60" s="259"/>
      <c r="S60" s="260"/>
      <c r="T60" s="242"/>
      <c r="U60" s="237"/>
      <c r="V60" s="237"/>
      <c r="W60" s="237"/>
      <c r="X60" s="237"/>
      <c r="Y60" s="237"/>
    </row>
    <row r="61" spans="2:25" s="77" customFormat="1" ht="15.95" customHeight="1">
      <c r="B61" s="440" t="s">
        <v>58</v>
      </c>
      <c r="C61" s="426" t="s">
        <v>59</v>
      </c>
      <c r="D61" s="306" t="s">
        <v>60</v>
      </c>
      <c r="E61" s="286">
        <v>46363</v>
      </c>
      <c r="F61" s="287">
        <f t="shared" si="20"/>
        <v>9.1915853665789733</v>
      </c>
      <c r="G61" s="286">
        <v>31074</v>
      </c>
      <c r="H61" s="287">
        <f t="shared" ref="H61:H82" si="23">G61/G$48*100</f>
        <v>6.4807573188510075</v>
      </c>
      <c r="I61" s="286">
        <v>90794</v>
      </c>
      <c r="J61" s="287">
        <f t="shared" ref="J61:J82" si="24">I61/I$48*100</f>
        <v>14.49609952517347</v>
      </c>
      <c r="K61" s="288">
        <f t="shared" si="16"/>
        <v>49.201905129690417</v>
      </c>
      <c r="L61" s="289">
        <f t="shared" si="17"/>
        <v>-48.936053043152633</v>
      </c>
      <c r="M61" s="98">
        <f t="shared" si="18"/>
        <v>15289</v>
      </c>
      <c r="N61" s="98">
        <f t="shared" si="19"/>
        <v>-44431</v>
      </c>
      <c r="Q61" s="246">
        <f>SUM(E61:E74)</f>
        <v>504407</v>
      </c>
      <c r="R61" s="259">
        <f>SUM(G61:G74)</f>
        <v>479481</v>
      </c>
      <c r="S61" s="260">
        <f>SUM(I61:I74)</f>
        <v>626334</v>
      </c>
      <c r="T61" s="243"/>
      <c r="U61" s="141"/>
      <c r="V61" s="141"/>
      <c r="W61" s="141"/>
      <c r="X61" s="141"/>
      <c r="Y61" s="141"/>
    </row>
    <row r="62" spans="2:25" s="77" customFormat="1" ht="15.95" customHeight="1">
      <c r="B62" s="441"/>
      <c r="C62" s="427"/>
      <c r="D62" s="119" t="s">
        <v>61</v>
      </c>
      <c r="E62" s="120">
        <v>15799</v>
      </c>
      <c r="F62" s="121">
        <f t="shared" si="20"/>
        <v>3.1321928522007028</v>
      </c>
      <c r="G62" s="120">
        <v>8126</v>
      </c>
      <c r="H62" s="121">
        <f t="shared" si="23"/>
        <v>1.6947491141463373</v>
      </c>
      <c r="I62" s="122">
        <v>10720</v>
      </c>
      <c r="J62" s="121">
        <f t="shared" si="24"/>
        <v>1.7115468743513842</v>
      </c>
      <c r="K62" s="123">
        <f t="shared" si="16"/>
        <v>94.425301501353673</v>
      </c>
      <c r="L62" s="124">
        <f t="shared" si="17"/>
        <v>47.378731343283583</v>
      </c>
      <c r="M62" s="98">
        <f t="shared" si="18"/>
        <v>7673</v>
      </c>
      <c r="N62" s="98">
        <f t="shared" si="19"/>
        <v>5079</v>
      </c>
      <c r="Q62" s="246">
        <f>Q48-Q61</f>
        <v>0</v>
      </c>
      <c r="R62" s="259">
        <f>R48-R61</f>
        <v>0</v>
      </c>
      <c r="S62" s="260">
        <f>S48-S61</f>
        <v>0</v>
      </c>
      <c r="T62" s="241"/>
      <c r="U62" s="141"/>
      <c r="V62" s="141"/>
      <c r="W62" s="141"/>
      <c r="X62" s="141"/>
      <c r="Y62" s="141"/>
    </row>
    <row r="63" spans="2:25" s="77" customFormat="1" ht="15.95" customHeight="1">
      <c r="B63" s="441"/>
      <c r="C63" s="427"/>
      <c r="D63" s="119" t="s">
        <v>62</v>
      </c>
      <c r="E63" s="120">
        <v>11026</v>
      </c>
      <c r="F63" s="121">
        <f t="shared" si="20"/>
        <v>2.1859331849082189</v>
      </c>
      <c r="G63" s="120">
        <v>8253</v>
      </c>
      <c r="H63" s="121">
        <f t="shared" si="23"/>
        <v>1.7212360865185481</v>
      </c>
      <c r="I63" s="122">
        <v>9182</v>
      </c>
      <c r="J63" s="121">
        <f t="shared" si="24"/>
        <v>1.4659909888334339</v>
      </c>
      <c r="K63" s="123">
        <f t="shared" si="16"/>
        <v>33.599903065551921</v>
      </c>
      <c r="L63" s="124">
        <f t="shared" si="17"/>
        <v>20.082770638205183</v>
      </c>
      <c r="M63" s="98">
        <f t="shared" si="18"/>
        <v>2773</v>
      </c>
      <c r="N63" s="98">
        <f t="shared" si="19"/>
        <v>1844</v>
      </c>
      <c r="Q63" s="246"/>
      <c r="R63" s="259"/>
      <c r="S63" s="260"/>
      <c r="T63" s="241"/>
      <c r="U63" s="141"/>
      <c r="V63" s="141"/>
      <c r="W63" s="141"/>
      <c r="X63" s="141"/>
      <c r="Y63" s="141"/>
    </row>
    <row r="64" spans="2:25" s="77" customFormat="1" ht="15.95" customHeight="1">
      <c r="B64" s="441"/>
      <c r="C64" s="427"/>
      <c r="D64" s="119" t="s">
        <v>63</v>
      </c>
      <c r="E64" s="120">
        <v>38353</v>
      </c>
      <c r="F64" s="121">
        <f t="shared" si="20"/>
        <v>7.603582028005162</v>
      </c>
      <c r="G64" s="120">
        <v>48100</v>
      </c>
      <c r="H64" s="121">
        <f t="shared" si="23"/>
        <v>10.031680087427866</v>
      </c>
      <c r="I64" s="122">
        <v>57431</v>
      </c>
      <c r="J64" s="121">
        <f t="shared" si="24"/>
        <v>9.1693888564248471</v>
      </c>
      <c r="K64" s="123">
        <f t="shared" si="16"/>
        <v>-20.264033264033262</v>
      </c>
      <c r="L64" s="124">
        <f t="shared" si="17"/>
        <v>-33.21899322665459</v>
      </c>
      <c r="M64" s="98">
        <f t="shared" si="18"/>
        <v>-9747</v>
      </c>
      <c r="N64" s="98">
        <f t="shared" si="19"/>
        <v>-19078</v>
      </c>
      <c r="Q64" s="246"/>
      <c r="R64" s="259"/>
      <c r="S64" s="260"/>
      <c r="T64" s="241"/>
      <c r="U64" s="141"/>
      <c r="V64" s="141"/>
      <c r="W64" s="141"/>
      <c r="X64" s="141"/>
      <c r="Y64" s="141"/>
    </row>
    <row r="65" spans="2:25" s="77" customFormat="1" ht="15.95" customHeight="1">
      <c r="B65" s="441"/>
      <c r="C65" s="427"/>
      <c r="D65" s="119" t="s">
        <v>127</v>
      </c>
      <c r="E65" s="120">
        <v>50018</v>
      </c>
      <c r="F65" s="121">
        <f t="shared" si="20"/>
        <v>9.9161986253164613</v>
      </c>
      <c r="G65" s="120">
        <v>49286</v>
      </c>
      <c r="H65" s="121">
        <f t="shared" si="23"/>
        <v>10.27903086879355</v>
      </c>
      <c r="I65" s="122">
        <v>56828</v>
      </c>
      <c r="J65" s="121">
        <f t="shared" si="24"/>
        <v>9.0731143447425815</v>
      </c>
      <c r="K65" s="123">
        <f t="shared" si="16"/>
        <v>1.4852087813983688</v>
      </c>
      <c r="L65" s="124">
        <f t="shared" si="17"/>
        <v>-11.983529246146265</v>
      </c>
      <c r="M65" s="98">
        <f t="shared" si="18"/>
        <v>732</v>
      </c>
      <c r="N65" s="98">
        <f t="shared" si="19"/>
        <v>-6810</v>
      </c>
      <c r="Q65" s="246"/>
      <c r="R65" s="259"/>
      <c r="S65" s="260"/>
      <c r="T65" s="241"/>
      <c r="U65" s="141"/>
      <c r="V65" s="141"/>
      <c r="W65" s="141"/>
      <c r="X65" s="141"/>
      <c r="Y65" s="141"/>
    </row>
    <row r="66" spans="2:25" s="77" customFormat="1" ht="15.95" customHeight="1">
      <c r="B66" s="441"/>
      <c r="C66" s="427"/>
      <c r="D66" s="119" t="s">
        <v>64</v>
      </c>
      <c r="E66" s="120">
        <v>113022</v>
      </c>
      <c r="F66" s="121">
        <f t="shared" si="20"/>
        <v>22.406905534617877</v>
      </c>
      <c r="G66" s="120">
        <v>123174</v>
      </c>
      <c r="H66" s="121">
        <f t="shared" si="23"/>
        <v>25.689026259643239</v>
      </c>
      <c r="I66" s="122">
        <v>137250</v>
      </c>
      <c r="J66" s="121">
        <f t="shared" si="24"/>
        <v>21.913228405291747</v>
      </c>
      <c r="K66" s="123">
        <f t="shared" si="16"/>
        <v>-8.241999123191583</v>
      </c>
      <c r="L66" s="124">
        <f t="shared" si="17"/>
        <v>-17.652459016393443</v>
      </c>
      <c r="M66" s="98">
        <f t="shared" si="18"/>
        <v>-10152</v>
      </c>
      <c r="N66" s="98">
        <f t="shared" si="19"/>
        <v>-24228</v>
      </c>
      <c r="Q66" s="246"/>
      <c r="R66" s="259"/>
      <c r="S66" s="260"/>
      <c r="T66" s="241"/>
      <c r="U66" s="141"/>
      <c r="V66" s="141"/>
      <c r="W66" s="141"/>
      <c r="X66" s="141"/>
      <c r="Y66" s="141"/>
    </row>
    <row r="67" spans="2:25" s="77" customFormat="1" ht="15.95" customHeight="1">
      <c r="B67" s="441"/>
      <c r="C67" s="427"/>
      <c r="D67" s="119" t="s">
        <v>65</v>
      </c>
      <c r="E67" s="120">
        <v>20879</v>
      </c>
      <c r="F67" s="121">
        <f t="shared" si="20"/>
        <v>4.1393160681751047</v>
      </c>
      <c r="G67" s="120">
        <v>16992</v>
      </c>
      <c r="H67" s="121">
        <f t="shared" si="23"/>
        <v>3.543831768099257</v>
      </c>
      <c r="I67" s="122">
        <v>22589</v>
      </c>
      <c r="J67" s="121">
        <f t="shared" si="24"/>
        <v>3.6065421963361404</v>
      </c>
      <c r="K67" s="123">
        <f t="shared" si="16"/>
        <v>22.875470809792844</v>
      </c>
      <c r="L67" s="124">
        <f t="shared" si="17"/>
        <v>-7.5700562220549825</v>
      </c>
      <c r="M67" s="98">
        <f t="shared" si="18"/>
        <v>3887</v>
      </c>
      <c r="N67" s="98">
        <f t="shared" si="19"/>
        <v>-1710</v>
      </c>
      <c r="Q67" s="246"/>
      <c r="R67" s="259"/>
      <c r="S67" s="260"/>
      <c r="T67" s="241"/>
      <c r="U67" s="141"/>
      <c r="V67" s="141"/>
      <c r="W67" s="141"/>
      <c r="X67" s="141"/>
      <c r="Y67" s="141"/>
    </row>
    <row r="68" spans="2:25" s="77" customFormat="1" ht="15.95" customHeight="1">
      <c r="B68" s="441"/>
      <c r="C68" s="427"/>
      <c r="D68" s="119" t="s">
        <v>66</v>
      </c>
      <c r="E68" s="120">
        <v>63181</v>
      </c>
      <c r="F68" s="121">
        <f t="shared" si="20"/>
        <v>12.525797619779267</v>
      </c>
      <c r="G68" s="120">
        <v>57618</v>
      </c>
      <c r="H68" s="121">
        <f t="shared" si="23"/>
        <v>12.016743103480639</v>
      </c>
      <c r="I68" s="122">
        <v>73519</v>
      </c>
      <c r="J68" s="121">
        <f t="shared" si="24"/>
        <v>11.737986441738753</v>
      </c>
      <c r="K68" s="123">
        <f t="shared" si="16"/>
        <v>9.6549689333194486</v>
      </c>
      <c r="L68" s="124">
        <f t="shared" si="17"/>
        <v>-14.06167113263238</v>
      </c>
      <c r="M68" s="98">
        <f t="shared" si="18"/>
        <v>5563</v>
      </c>
      <c r="N68" s="98">
        <f t="shared" si="19"/>
        <v>-10338</v>
      </c>
      <c r="Q68" s="246"/>
      <c r="R68" s="259"/>
      <c r="S68" s="260"/>
      <c r="T68" s="241"/>
      <c r="U68" s="141"/>
      <c r="V68" s="141"/>
      <c r="W68" s="141"/>
      <c r="X68" s="141"/>
      <c r="Y68" s="141"/>
    </row>
    <row r="69" spans="2:25" s="77" customFormat="1" ht="15.95" customHeight="1">
      <c r="B69" s="441"/>
      <c r="C69" s="427"/>
      <c r="D69" s="231" t="s">
        <v>143</v>
      </c>
      <c r="E69" s="120">
        <v>13126</v>
      </c>
      <c r="F69" s="121">
        <f t="shared" si="20"/>
        <v>2.6022636482047239</v>
      </c>
      <c r="G69" s="120">
        <v>9699</v>
      </c>
      <c r="H69" s="121">
        <f t="shared" si="23"/>
        <v>2.0228121656541136</v>
      </c>
      <c r="I69" s="122">
        <v>13928</v>
      </c>
      <c r="J69" s="121">
        <f t="shared" si="24"/>
        <v>2.2237336628699702</v>
      </c>
      <c r="K69" s="123">
        <f t="shared" si="16"/>
        <v>35.333539540158782</v>
      </c>
      <c r="L69" s="124">
        <f t="shared" si="17"/>
        <v>-5.7581849511774843</v>
      </c>
      <c r="M69" s="98">
        <f t="shared" si="18"/>
        <v>3427</v>
      </c>
      <c r="N69" s="98">
        <f t="shared" si="19"/>
        <v>-802</v>
      </c>
      <c r="Q69" s="246"/>
      <c r="R69" s="259"/>
      <c r="S69" s="260"/>
      <c r="T69" s="241"/>
      <c r="U69" s="141"/>
      <c r="V69" s="141"/>
      <c r="W69" s="141"/>
      <c r="X69" s="141"/>
      <c r="Y69" s="141"/>
    </row>
    <row r="70" spans="2:25" s="77" customFormat="1" ht="15.95" customHeight="1">
      <c r="B70" s="441"/>
      <c r="C70" s="427"/>
      <c r="D70" s="119" t="s">
        <v>128</v>
      </c>
      <c r="E70" s="120">
        <v>23703</v>
      </c>
      <c r="F70" s="121">
        <f t="shared" si="20"/>
        <v>4.6991814150081179</v>
      </c>
      <c r="G70" s="120">
        <v>16603</v>
      </c>
      <c r="H70" s="121">
        <f t="shared" si="23"/>
        <v>3.4627023802820132</v>
      </c>
      <c r="I70" s="122">
        <v>30474</v>
      </c>
      <c r="J70" s="121">
        <f t="shared" si="24"/>
        <v>4.8654551724798587</v>
      </c>
      <c r="K70" s="123">
        <f t="shared" si="16"/>
        <v>42.763356019996387</v>
      </c>
      <c r="L70" s="124">
        <f t="shared" si="17"/>
        <v>-22.218940736365425</v>
      </c>
      <c r="M70" s="98">
        <f t="shared" si="18"/>
        <v>7100</v>
      </c>
      <c r="N70" s="98">
        <f t="shared" si="19"/>
        <v>-6771</v>
      </c>
      <c r="Q70" s="246"/>
      <c r="R70" s="259"/>
      <c r="S70" s="260"/>
      <c r="T70" s="241"/>
      <c r="U70" s="141"/>
      <c r="V70" s="141"/>
      <c r="W70" s="141"/>
      <c r="X70" s="141"/>
      <c r="Y70" s="141"/>
    </row>
    <row r="71" spans="2:25" s="77" customFormat="1" ht="15.95" customHeight="1">
      <c r="B71" s="441"/>
      <c r="C71" s="427"/>
      <c r="D71" s="119" t="s">
        <v>67</v>
      </c>
      <c r="E71" s="120">
        <v>27079</v>
      </c>
      <c r="F71" s="121">
        <f t="shared" si="20"/>
        <v>5.3684821979076416</v>
      </c>
      <c r="G71" s="120">
        <v>35148</v>
      </c>
      <c r="H71" s="121">
        <f t="shared" si="23"/>
        <v>7.3304260231375178</v>
      </c>
      <c r="I71" s="122">
        <v>46716</v>
      </c>
      <c r="J71" s="121">
        <f t="shared" si="24"/>
        <v>7.4586402781902299</v>
      </c>
      <c r="K71" s="123">
        <f t="shared" si="16"/>
        <v>-22.957209514054856</v>
      </c>
      <c r="L71" s="124">
        <f t="shared" si="17"/>
        <v>-42.034848874047434</v>
      </c>
      <c r="M71" s="98">
        <f t="shared" si="18"/>
        <v>-8069</v>
      </c>
      <c r="N71" s="98">
        <f t="shared" si="19"/>
        <v>-19637</v>
      </c>
      <c r="Q71" s="246"/>
      <c r="R71" s="259"/>
      <c r="S71" s="260"/>
      <c r="T71" s="241"/>
      <c r="U71" s="141"/>
      <c r="V71" s="141"/>
      <c r="W71" s="141"/>
      <c r="X71" s="141"/>
      <c r="Y71" s="141"/>
    </row>
    <row r="72" spans="2:25" s="77" customFormat="1" ht="15.95" customHeight="1">
      <c r="B72" s="441"/>
      <c r="C72" s="427"/>
      <c r="D72" s="119" t="s">
        <v>68</v>
      </c>
      <c r="E72" s="120">
        <v>0</v>
      </c>
      <c r="F72" s="121">
        <f t="shared" si="20"/>
        <v>0</v>
      </c>
      <c r="G72" s="120">
        <v>0</v>
      </c>
      <c r="H72" s="121">
        <f t="shared" si="23"/>
        <v>0</v>
      </c>
      <c r="I72" s="122">
        <v>0</v>
      </c>
      <c r="J72" s="121">
        <f t="shared" si="24"/>
        <v>0</v>
      </c>
      <c r="K72" s="121">
        <f>IFERROR(M72/G72*100,)</f>
        <v>0</v>
      </c>
      <c r="L72" s="139">
        <f>IFERROR(N72/I72*100,)</f>
        <v>0</v>
      </c>
      <c r="M72" s="98">
        <f t="shared" si="18"/>
        <v>0</v>
      </c>
      <c r="N72" s="98">
        <f t="shared" si="19"/>
        <v>0</v>
      </c>
      <c r="Q72" s="246"/>
      <c r="R72" s="259"/>
      <c r="S72" s="260"/>
      <c r="T72" s="241"/>
      <c r="U72" s="141"/>
      <c r="V72" s="141"/>
      <c r="W72" s="141"/>
      <c r="X72" s="141"/>
      <c r="Y72" s="141"/>
    </row>
    <row r="73" spans="2:25" s="77" customFormat="1" ht="15.95" customHeight="1">
      <c r="B73" s="441"/>
      <c r="C73" s="427"/>
      <c r="D73" s="119" t="s">
        <v>69</v>
      </c>
      <c r="E73" s="120">
        <v>7886</v>
      </c>
      <c r="F73" s="121">
        <f t="shared" si="20"/>
        <v>1.5634200159791598</v>
      </c>
      <c r="G73" s="120">
        <v>7886</v>
      </c>
      <c r="H73" s="121">
        <f t="shared" si="23"/>
        <v>1.6446949931279864</v>
      </c>
      <c r="I73" s="122">
        <v>7886</v>
      </c>
      <c r="J73" s="121">
        <f t="shared" si="24"/>
        <v>1.2590726353670725</v>
      </c>
      <c r="K73" s="123">
        <f t="shared" si="16"/>
        <v>0</v>
      </c>
      <c r="L73" s="124">
        <f t="shared" si="17"/>
        <v>0</v>
      </c>
      <c r="M73" s="98">
        <f t="shared" si="18"/>
        <v>0</v>
      </c>
      <c r="N73" s="98">
        <f t="shared" si="19"/>
        <v>0</v>
      </c>
      <c r="Q73" s="246"/>
      <c r="R73" s="259"/>
      <c r="S73" s="260"/>
      <c r="T73" s="241"/>
      <c r="U73" s="141"/>
      <c r="V73" s="141"/>
      <c r="W73" s="141"/>
      <c r="X73" s="141"/>
      <c r="Y73" s="141"/>
    </row>
    <row r="74" spans="2:25" s="77" customFormat="1" ht="15.95" customHeight="1">
      <c r="B74" s="441"/>
      <c r="C74" s="428"/>
      <c r="D74" s="126" t="s">
        <v>70</v>
      </c>
      <c r="E74" s="202">
        <v>73972</v>
      </c>
      <c r="F74" s="203">
        <f t="shared" si="20"/>
        <v>14.665141443318591</v>
      </c>
      <c r="G74" s="202">
        <v>67522</v>
      </c>
      <c r="H74" s="203">
        <f t="shared" si="23"/>
        <v>14.082309830837927</v>
      </c>
      <c r="I74" s="204">
        <v>69017</v>
      </c>
      <c r="J74" s="203">
        <f t="shared" si="24"/>
        <v>11.019200618200513</v>
      </c>
      <c r="K74" s="205">
        <f t="shared" si="16"/>
        <v>9.5524421669974231</v>
      </c>
      <c r="L74" s="127">
        <f t="shared" si="17"/>
        <v>7.1793905849283508</v>
      </c>
      <c r="M74" s="98">
        <f t="shared" si="18"/>
        <v>6450</v>
      </c>
      <c r="N74" s="98">
        <f t="shared" si="19"/>
        <v>4955</v>
      </c>
      <c r="Q74" s="246"/>
      <c r="R74" s="259"/>
      <c r="S74" s="260"/>
      <c r="T74" s="241"/>
      <c r="U74" s="141"/>
      <c r="V74" s="141"/>
      <c r="W74" s="141"/>
      <c r="X74" s="141"/>
      <c r="Y74" s="141"/>
    </row>
    <row r="75" spans="2:25" s="77" customFormat="1" ht="15.95" customHeight="1">
      <c r="B75" s="441"/>
      <c r="C75" s="426" t="s">
        <v>71</v>
      </c>
      <c r="D75" s="306" t="s">
        <v>72</v>
      </c>
      <c r="E75" s="286">
        <v>67560</v>
      </c>
      <c r="F75" s="287">
        <f t="shared" si="20"/>
        <v>13.393945762053264</v>
      </c>
      <c r="G75" s="286">
        <v>61599</v>
      </c>
      <c r="H75" s="287">
        <f t="shared" si="23"/>
        <v>12.847015835872538</v>
      </c>
      <c r="I75" s="290">
        <v>63470</v>
      </c>
      <c r="J75" s="287">
        <f t="shared" si="24"/>
        <v>10.133570906257685</v>
      </c>
      <c r="K75" s="288">
        <f t="shared" si="16"/>
        <v>9.6771051478108419</v>
      </c>
      <c r="L75" s="289">
        <f t="shared" si="17"/>
        <v>6.443989286276981</v>
      </c>
      <c r="M75" s="98">
        <f t="shared" si="18"/>
        <v>5961</v>
      </c>
      <c r="N75" s="98">
        <f t="shared" si="19"/>
        <v>4090</v>
      </c>
      <c r="Q75" s="246">
        <f>SUM(E75:E82)</f>
        <v>504407</v>
      </c>
      <c r="R75" s="259">
        <f>SUM(G75:G82)</f>
        <v>479481</v>
      </c>
      <c r="S75" s="260">
        <f>SUM(I75:I82)</f>
        <v>626334</v>
      </c>
      <c r="T75" s="243"/>
      <c r="U75" s="141"/>
      <c r="V75" s="141"/>
      <c r="W75" s="141"/>
      <c r="X75" s="141"/>
      <c r="Y75" s="141"/>
    </row>
    <row r="76" spans="2:25" s="77" customFormat="1" ht="15.95" customHeight="1">
      <c r="B76" s="441"/>
      <c r="C76" s="427"/>
      <c r="D76" s="119" t="s">
        <v>73</v>
      </c>
      <c r="E76" s="120">
        <v>35934</v>
      </c>
      <c r="F76" s="121">
        <f t="shared" si="20"/>
        <v>7.1240089848079027</v>
      </c>
      <c r="G76" s="120">
        <v>33073</v>
      </c>
      <c r="H76" s="121">
        <f t="shared" si="23"/>
        <v>6.8976664351663564</v>
      </c>
      <c r="I76" s="122">
        <v>37459</v>
      </c>
      <c r="J76" s="121">
        <f t="shared" si="24"/>
        <v>5.9806748476052709</v>
      </c>
      <c r="K76" s="123">
        <f t="shared" si="16"/>
        <v>8.6505608804765206</v>
      </c>
      <c r="L76" s="124">
        <f t="shared" si="17"/>
        <v>-4.0711177554125841</v>
      </c>
      <c r="M76" s="98">
        <f t="shared" si="18"/>
        <v>2861</v>
      </c>
      <c r="N76" s="98">
        <f t="shared" si="19"/>
        <v>-1525</v>
      </c>
      <c r="Q76" s="246">
        <f>Q48-Q75</f>
        <v>0</v>
      </c>
      <c r="R76" s="259">
        <f>R48-R75</f>
        <v>0</v>
      </c>
      <c r="S76" s="260">
        <f>S48-S75</f>
        <v>0</v>
      </c>
      <c r="T76" s="241"/>
      <c r="U76" s="141"/>
      <c r="V76" s="141"/>
      <c r="W76" s="141"/>
      <c r="X76" s="141"/>
      <c r="Y76" s="141"/>
    </row>
    <row r="77" spans="2:25" s="77" customFormat="1" ht="15.95" customHeight="1">
      <c r="B77" s="441"/>
      <c r="C77" s="427"/>
      <c r="D77" s="119" t="s">
        <v>74</v>
      </c>
      <c r="E77" s="120">
        <v>198101</v>
      </c>
      <c r="F77" s="121">
        <f t="shared" si="20"/>
        <v>39.27403862357184</v>
      </c>
      <c r="G77" s="120">
        <v>182520</v>
      </c>
      <c r="H77" s="121">
        <f t="shared" si="23"/>
        <v>38.066159034456007</v>
      </c>
      <c r="I77" s="122">
        <v>206591</v>
      </c>
      <c r="J77" s="121">
        <f t="shared" si="24"/>
        <v>32.984158611858852</v>
      </c>
      <c r="K77" s="123">
        <f t="shared" si="16"/>
        <v>8.5365987289064211</v>
      </c>
      <c r="L77" s="124">
        <f t="shared" si="17"/>
        <v>-4.1095691487044448</v>
      </c>
      <c r="M77" s="98">
        <f t="shared" si="18"/>
        <v>15581</v>
      </c>
      <c r="N77" s="98">
        <f t="shared" si="19"/>
        <v>-8490</v>
      </c>
      <c r="Q77" s="246"/>
      <c r="R77" s="259"/>
      <c r="S77" s="260"/>
      <c r="T77" s="241"/>
      <c r="U77" s="141"/>
      <c r="V77" s="141"/>
      <c r="W77" s="141"/>
      <c r="X77" s="141"/>
      <c r="Y77" s="141"/>
    </row>
    <row r="78" spans="2:25" s="77" customFormat="1" ht="15.95" customHeight="1">
      <c r="B78" s="441"/>
      <c r="C78" s="427"/>
      <c r="D78" s="119" t="s">
        <v>75</v>
      </c>
      <c r="E78" s="120">
        <v>167692</v>
      </c>
      <c r="F78" s="121">
        <f t="shared" si="20"/>
        <v>33.24537526243688</v>
      </c>
      <c r="G78" s="120">
        <v>180914</v>
      </c>
      <c r="H78" s="121">
        <f t="shared" si="23"/>
        <v>37.731213541308207</v>
      </c>
      <c r="I78" s="122">
        <v>243426</v>
      </c>
      <c r="J78" s="121">
        <f t="shared" si="24"/>
        <v>38.865206104091428</v>
      </c>
      <c r="K78" s="123">
        <f t="shared" si="16"/>
        <v>-7.3084448964701458</v>
      </c>
      <c r="L78" s="124">
        <f t="shared" si="17"/>
        <v>-31.11171362138802</v>
      </c>
      <c r="M78" s="98">
        <f t="shared" si="18"/>
        <v>-13222</v>
      </c>
      <c r="N78" s="98">
        <f t="shared" si="19"/>
        <v>-75734</v>
      </c>
      <c r="Q78" s="246"/>
      <c r="R78" s="259"/>
      <c r="S78" s="260"/>
      <c r="T78" s="241"/>
      <c r="U78" s="141"/>
      <c r="V78" s="141"/>
      <c r="W78" s="141"/>
      <c r="X78" s="141"/>
      <c r="Y78" s="141"/>
    </row>
    <row r="79" spans="2:25" s="77" customFormat="1" ht="15.95" customHeight="1">
      <c r="B79" s="441"/>
      <c r="C79" s="427"/>
      <c r="D79" s="119" t="s">
        <v>76</v>
      </c>
      <c r="E79" s="120">
        <v>0</v>
      </c>
      <c r="F79" s="121">
        <f t="shared" si="20"/>
        <v>0</v>
      </c>
      <c r="G79" s="120">
        <v>0</v>
      </c>
      <c r="H79" s="121">
        <f t="shared" si="23"/>
        <v>0</v>
      </c>
      <c r="I79" s="122">
        <v>0</v>
      </c>
      <c r="J79" s="121">
        <f t="shared" si="24"/>
        <v>0</v>
      </c>
      <c r="K79" s="121">
        <f>IFERROR(M79/G79*100,)</f>
        <v>0</v>
      </c>
      <c r="L79" s="139">
        <f>IFERROR(N79/I79*100,)</f>
        <v>0</v>
      </c>
      <c r="M79" s="98">
        <f t="shared" si="18"/>
        <v>0</v>
      </c>
      <c r="N79" s="98">
        <f t="shared" si="19"/>
        <v>0</v>
      </c>
      <c r="Q79" s="246"/>
      <c r="R79" s="259"/>
      <c r="S79" s="260"/>
      <c r="T79" s="241"/>
      <c r="U79" s="141"/>
      <c r="V79" s="141"/>
      <c r="W79" s="141"/>
      <c r="X79" s="141"/>
      <c r="Y79" s="141"/>
    </row>
    <row r="80" spans="2:25" s="77" customFormat="1" ht="15.95" customHeight="1">
      <c r="B80" s="441"/>
      <c r="C80" s="427"/>
      <c r="D80" s="119" t="s">
        <v>77</v>
      </c>
      <c r="E80" s="120">
        <v>0</v>
      </c>
      <c r="F80" s="121">
        <f t="shared" si="20"/>
        <v>0</v>
      </c>
      <c r="G80" s="120">
        <v>0</v>
      </c>
      <c r="H80" s="121">
        <f t="shared" si="23"/>
        <v>0</v>
      </c>
      <c r="I80" s="122">
        <v>0</v>
      </c>
      <c r="J80" s="121">
        <f t="shared" si="24"/>
        <v>0</v>
      </c>
      <c r="K80" s="121">
        <f>IFERROR(M80/G80*100,)</f>
        <v>0</v>
      </c>
      <c r="L80" s="139">
        <f>IFERROR(N80/I80*100,)</f>
        <v>0</v>
      </c>
      <c r="M80" s="98">
        <f t="shared" si="18"/>
        <v>0</v>
      </c>
      <c r="N80" s="98">
        <f t="shared" si="19"/>
        <v>0</v>
      </c>
      <c r="Q80" s="246"/>
      <c r="R80" s="259"/>
      <c r="S80" s="260"/>
      <c r="T80" s="241"/>
      <c r="U80" s="141"/>
      <c r="V80" s="141"/>
      <c r="W80" s="141"/>
      <c r="X80" s="141"/>
      <c r="Y80" s="141"/>
    </row>
    <row r="81" spans="2:25" s="77" customFormat="1" ht="15.95" customHeight="1">
      <c r="B81" s="441"/>
      <c r="C81" s="427"/>
      <c r="D81" s="119" t="s">
        <v>78</v>
      </c>
      <c r="E81" s="120">
        <v>27233</v>
      </c>
      <c r="F81" s="121">
        <f t="shared" si="20"/>
        <v>5.3990130985493856</v>
      </c>
      <c r="G81" s="120">
        <v>13488</v>
      </c>
      <c r="H81" s="121">
        <f t="shared" si="23"/>
        <v>2.8130416012313315</v>
      </c>
      <c r="I81" s="122">
        <v>61694</v>
      </c>
      <c r="J81" s="121">
        <f t="shared" si="24"/>
        <v>9.8500161255815595</v>
      </c>
      <c r="K81" s="123">
        <f t="shared" si="16"/>
        <v>101.90539739027284</v>
      </c>
      <c r="L81" s="124">
        <f t="shared" si="17"/>
        <v>-55.857944046422666</v>
      </c>
      <c r="M81" s="98">
        <f t="shared" si="18"/>
        <v>13745</v>
      </c>
      <c r="N81" s="98">
        <f t="shared" si="19"/>
        <v>-34461</v>
      </c>
      <c r="Q81" s="246"/>
      <c r="R81" s="259"/>
      <c r="S81" s="260"/>
      <c r="T81" s="241"/>
      <c r="U81" s="141"/>
      <c r="V81" s="141"/>
      <c r="W81" s="141"/>
      <c r="X81" s="141"/>
      <c r="Y81" s="141"/>
    </row>
    <row r="82" spans="2:25" s="77" customFormat="1" ht="15.95" customHeight="1">
      <c r="B82" s="442"/>
      <c r="C82" s="428"/>
      <c r="D82" s="126" t="s">
        <v>79</v>
      </c>
      <c r="E82" s="202">
        <v>7887</v>
      </c>
      <c r="F82" s="203">
        <f t="shared" si="20"/>
        <v>1.5636182685807294</v>
      </c>
      <c r="G82" s="202">
        <v>7887</v>
      </c>
      <c r="H82" s="203">
        <f t="shared" si="23"/>
        <v>1.6449035519655628</v>
      </c>
      <c r="I82" s="204">
        <v>13694</v>
      </c>
      <c r="J82" s="203">
        <f t="shared" si="24"/>
        <v>2.1863734046052108</v>
      </c>
      <c r="K82" s="205">
        <f t="shared" si="16"/>
        <v>0</v>
      </c>
      <c r="L82" s="127">
        <f t="shared" si="17"/>
        <v>-42.40543303636629</v>
      </c>
      <c r="M82" s="98">
        <f t="shared" si="18"/>
        <v>0</v>
      </c>
      <c r="N82" s="98">
        <f t="shared" si="19"/>
        <v>-5807</v>
      </c>
      <c r="Q82" s="246"/>
      <c r="R82" s="259"/>
      <c r="S82" s="260"/>
      <c r="T82" s="241"/>
      <c r="U82" s="141"/>
      <c r="V82" s="141"/>
      <c r="W82" s="141"/>
      <c r="X82" s="141"/>
      <c r="Y82" s="141"/>
    </row>
    <row r="83" spans="2:25" ht="15.95" customHeight="1">
      <c r="B83" s="223"/>
      <c r="C83" s="223"/>
      <c r="D83" s="223"/>
      <c r="E83" s="140"/>
      <c r="F83" s="140"/>
      <c r="G83" s="140"/>
      <c r="H83" s="140"/>
      <c r="I83" s="140"/>
      <c r="J83" s="140"/>
      <c r="K83" s="140"/>
      <c r="L83" s="140"/>
      <c r="M83" s="141"/>
      <c r="N83" s="78"/>
      <c r="O83" s="142"/>
      <c r="Q83" s="268"/>
      <c r="R83" s="269"/>
      <c r="S83" s="270"/>
      <c r="T83" s="240"/>
    </row>
    <row r="84" spans="2:25" ht="24" customHeight="1">
      <c r="B84" s="57" t="s">
        <v>142</v>
      </c>
      <c r="C84" s="57"/>
      <c r="D84" s="223"/>
      <c r="E84" s="140"/>
      <c r="F84" s="140"/>
      <c r="G84" s="140"/>
      <c r="H84" s="140"/>
      <c r="I84" s="140"/>
      <c r="J84" s="140"/>
      <c r="K84" s="140"/>
      <c r="L84" s="140"/>
      <c r="O84" s="77"/>
      <c r="Q84" s="268"/>
      <c r="R84" s="269"/>
      <c r="S84" s="270"/>
      <c r="T84" s="240"/>
    </row>
    <row r="85" spans="2:25" ht="15.95" customHeight="1">
      <c r="B85" s="93"/>
      <c r="C85" s="93"/>
      <c r="D85" s="223"/>
      <c r="E85" s="140"/>
      <c r="F85" s="140"/>
      <c r="G85" s="140"/>
      <c r="H85" s="140"/>
      <c r="I85" s="140"/>
      <c r="J85" s="140"/>
      <c r="K85" s="140"/>
      <c r="L85" s="59" t="s">
        <v>80</v>
      </c>
      <c r="Q85" s="268"/>
      <c r="R85" s="269"/>
      <c r="S85" s="270"/>
      <c r="T85" s="240"/>
    </row>
    <row r="86" spans="2:25" s="77" customFormat="1" ht="15.95" customHeight="1">
      <c r="B86" s="420" t="s">
        <v>48</v>
      </c>
      <c r="C86" s="420"/>
      <c r="D86" s="421"/>
      <c r="E86" s="443" t="s">
        <v>164</v>
      </c>
      <c r="F86" s="444"/>
      <c r="G86" s="437" t="s">
        <v>156</v>
      </c>
      <c r="H86" s="447"/>
      <c r="I86" s="447"/>
      <c r="J86" s="448"/>
      <c r="K86" s="436" t="s">
        <v>123</v>
      </c>
      <c r="L86" s="437"/>
      <c r="M86" s="95"/>
      <c r="N86" s="95"/>
      <c r="Q86" s="369" t="s">
        <v>140</v>
      </c>
      <c r="R86" s="367" t="s">
        <v>126</v>
      </c>
      <c r="S86" s="368"/>
      <c r="T86" s="241"/>
      <c r="U86" s="141"/>
      <c r="V86" s="141"/>
      <c r="W86" s="141"/>
      <c r="X86" s="141"/>
      <c r="Y86" s="141"/>
    </row>
    <row r="87" spans="2:25" s="77" customFormat="1" ht="15.95" customHeight="1">
      <c r="B87" s="422"/>
      <c r="C87" s="422"/>
      <c r="D87" s="423"/>
      <c r="E87" s="445"/>
      <c r="F87" s="446"/>
      <c r="G87" s="438" t="s">
        <v>105</v>
      </c>
      <c r="H87" s="439"/>
      <c r="I87" s="438" t="s">
        <v>104</v>
      </c>
      <c r="J87" s="439"/>
      <c r="K87" s="143" t="s">
        <v>102</v>
      </c>
      <c r="L87" s="144" t="s">
        <v>103</v>
      </c>
      <c r="M87" s="95"/>
      <c r="N87" s="95"/>
      <c r="Q87" s="366"/>
      <c r="R87" s="255" t="s">
        <v>150</v>
      </c>
      <c r="S87" s="256" t="s">
        <v>151</v>
      </c>
      <c r="T87" s="241"/>
      <c r="U87" s="141"/>
      <c r="V87" s="141"/>
      <c r="W87" s="141"/>
      <c r="X87" s="141"/>
      <c r="Y87" s="141"/>
    </row>
    <row r="88" spans="2:25" s="77" customFormat="1" ht="15.95" customHeight="1">
      <c r="B88" s="414" t="s">
        <v>49</v>
      </c>
      <c r="C88" s="414"/>
      <c r="D88" s="415"/>
      <c r="E88" s="302">
        <f>SUM(E89:E90,E94:E96,E99:E100)</f>
        <v>35715</v>
      </c>
      <c r="F88" s="308" t="s">
        <v>106</v>
      </c>
      <c r="G88" s="302">
        <f>SUM(G89:G90,G94:G96,G99:G100)</f>
        <v>39044</v>
      </c>
      <c r="H88" s="308" t="s">
        <v>106</v>
      </c>
      <c r="I88" s="302">
        <f>SUM(I89:I90,I94:I96,I99:I100)</f>
        <v>50990</v>
      </c>
      <c r="J88" s="308" t="s">
        <v>106</v>
      </c>
      <c r="K88" s="309">
        <f t="shared" ref="K88" si="25">M88/G88*100</f>
        <v>-8.5262780452822451</v>
      </c>
      <c r="L88" s="310">
        <f t="shared" ref="L88" si="26">N88/I88*100</f>
        <v>-29.956854285153948</v>
      </c>
      <c r="M88" s="98">
        <f t="shared" ref="M88:M122" si="27">$E88-G88</f>
        <v>-3329</v>
      </c>
      <c r="N88" s="98">
        <f t="shared" ref="N88:N122" si="28">E88-I88</f>
        <v>-15275</v>
      </c>
      <c r="Q88" s="246">
        <f>E88</f>
        <v>35715</v>
      </c>
      <c r="R88" s="259">
        <f>G88</f>
        <v>39044</v>
      </c>
      <c r="S88" s="260">
        <f>I88</f>
        <v>50990</v>
      </c>
      <c r="T88" s="243"/>
      <c r="U88" s="141"/>
      <c r="V88" s="141"/>
      <c r="W88" s="141"/>
      <c r="X88" s="141"/>
      <c r="Y88" s="141"/>
    </row>
    <row r="89" spans="2:25" s="77" customFormat="1" ht="15.95" customHeight="1">
      <c r="B89" s="402" t="s">
        <v>50</v>
      </c>
      <c r="C89" s="429" t="s">
        <v>5</v>
      </c>
      <c r="D89" s="430"/>
      <c r="E89" s="279">
        <v>0</v>
      </c>
      <c r="F89" s="291">
        <f t="shared" ref="F89:F122" si="29">E89/$E$88*100</f>
        <v>0</v>
      </c>
      <c r="G89" s="279">
        <v>0</v>
      </c>
      <c r="H89" s="291">
        <f t="shared" ref="H89:H122" si="30">G89/$G$88*100</f>
        <v>0</v>
      </c>
      <c r="I89" s="279">
        <v>0</v>
      </c>
      <c r="J89" s="291">
        <f t="shared" ref="J89:J122" si="31">I89/$I$88*100</f>
        <v>0</v>
      </c>
      <c r="K89" s="291">
        <v>0</v>
      </c>
      <c r="L89" s="292">
        <v>0</v>
      </c>
      <c r="M89" s="98">
        <f t="shared" si="27"/>
        <v>0</v>
      </c>
      <c r="N89" s="98">
        <f t="shared" si="28"/>
        <v>0</v>
      </c>
      <c r="Q89" s="246"/>
      <c r="R89" s="259"/>
      <c r="S89" s="260"/>
      <c r="T89" s="241"/>
      <c r="U89" s="141"/>
      <c r="V89" s="141"/>
      <c r="W89" s="141"/>
      <c r="X89" s="141"/>
      <c r="Y89" s="141"/>
    </row>
    <row r="90" spans="2:25" s="77" customFormat="1" ht="15.95" customHeight="1">
      <c r="B90" s="403"/>
      <c r="C90" s="431" t="s">
        <v>6</v>
      </c>
      <c r="D90" s="432"/>
      <c r="E90" s="99">
        <f>SUM(E91:E93)</f>
        <v>10367</v>
      </c>
      <c r="F90" s="113">
        <f t="shared" si="29"/>
        <v>29.027019459610809</v>
      </c>
      <c r="G90" s="99">
        <f>SUM(G91:G93)</f>
        <v>9852</v>
      </c>
      <c r="H90" s="113">
        <f t="shared" si="30"/>
        <v>25.233070382132976</v>
      </c>
      <c r="I90" s="99">
        <f>SUM(I91:I93)</f>
        <v>11125</v>
      </c>
      <c r="J90" s="113">
        <f t="shared" si="31"/>
        <v>21.81800353010394</v>
      </c>
      <c r="K90" s="145">
        <f t="shared" ref="K90:K122" si="32">M90/G90*100</f>
        <v>5.2273650020300444</v>
      </c>
      <c r="L90" s="146">
        <f t="shared" ref="L90:L122" si="33">N90/I90*100</f>
        <v>-6.8134831460674157</v>
      </c>
      <c r="M90" s="98">
        <f t="shared" si="27"/>
        <v>515</v>
      </c>
      <c r="N90" s="98">
        <f t="shared" si="28"/>
        <v>-758</v>
      </c>
      <c r="Q90" s="246"/>
      <c r="R90" s="259"/>
      <c r="S90" s="260"/>
      <c r="T90" s="241"/>
      <c r="U90" s="141"/>
      <c r="V90" s="141"/>
      <c r="W90" s="141"/>
      <c r="X90" s="141"/>
      <c r="Y90" s="141"/>
    </row>
    <row r="91" spans="2:25" s="77" customFormat="1" ht="15.95" customHeight="1">
      <c r="B91" s="403"/>
      <c r="C91" s="226"/>
      <c r="D91" s="227" t="s">
        <v>51</v>
      </c>
      <c r="E91" s="103">
        <v>9568</v>
      </c>
      <c r="F91" s="148">
        <f t="shared" si="29"/>
        <v>26.789864202715947</v>
      </c>
      <c r="G91" s="103">
        <v>9183</v>
      </c>
      <c r="H91" s="148">
        <f t="shared" si="30"/>
        <v>23.519618891507019</v>
      </c>
      <c r="I91" s="105">
        <v>8456</v>
      </c>
      <c r="J91" s="148">
        <f t="shared" si="31"/>
        <v>16.583643851735637</v>
      </c>
      <c r="K91" s="149">
        <f t="shared" si="32"/>
        <v>4.1925296743983447</v>
      </c>
      <c r="L91" s="150">
        <f t="shared" si="33"/>
        <v>13.150425733207191</v>
      </c>
      <c r="M91" s="98">
        <f t="shared" si="27"/>
        <v>385</v>
      </c>
      <c r="N91" s="98">
        <f t="shared" si="28"/>
        <v>1112</v>
      </c>
      <c r="Q91" s="246"/>
      <c r="R91" s="259"/>
      <c r="S91" s="260"/>
      <c r="T91" s="241"/>
      <c r="U91" s="141"/>
      <c r="V91" s="141"/>
      <c r="W91" s="141"/>
      <c r="X91" s="141"/>
      <c r="Y91" s="141"/>
    </row>
    <row r="92" spans="2:25" s="77" customFormat="1" ht="15.95" customHeight="1">
      <c r="B92" s="403"/>
      <c r="C92" s="226"/>
      <c r="D92" s="228" t="s">
        <v>52</v>
      </c>
      <c r="E92" s="108">
        <v>317</v>
      </c>
      <c r="F92" s="152">
        <f t="shared" si="29"/>
        <v>0.88758224835503285</v>
      </c>
      <c r="G92" s="108">
        <v>307</v>
      </c>
      <c r="H92" s="152">
        <f t="shared" si="30"/>
        <v>0.78629238807499235</v>
      </c>
      <c r="I92" s="110">
        <v>873</v>
      </c>
      <c r="J92" s="152">
        <f t="shared" si="31"/>
        <v>1.7121004118454599</v>
      </c>
      <c r="K92" s="82">
        <f t="shared" si="32"/>
        <v>3.2573289902280131</v>
      </c>
      <c r="L92" s="83">
        <f t="shared" si="33"/>
        <v>-63.688430698739971</v>
      </c>
      <c r="M92" s="98">
        <f t="shared" si="27"/>
        <v>10</v>
      </c>
      <c r="N92" s="98">
        <f t="shared" si="28"/>
        <v>-556</v>
      </c>
      <c r="Q92" s="246"/>
      <c r="R92" s="259"/>
      <c r="S92" s="260"/>
      <c r="T92" s="241"/>
      <c r="U92" s="141"/>
      <c r="V92" s="141"/>
      <c r="W92" s="141"/>
      <c r="X92" s="141"/>
      <c r="Y92" s="141"/>
    </row>
    <row r="93" spans="2:25" s="77" customFormat="1" ht="15.95" customHeight="1">
      <c r="B93" s="403"/>
      <c r="C93" s="226"/>
      <c r="D93" s="232" t="s">
        <v>144</v>
      </c>
      <c r="E93" s="108">
        <v>482</v>
      </c>
      <c r="F93" s="152">
        <f t="shared" si="29"/>
        <v>1.3495730085398292</v>
      </c>
      <c r="G93" s="108">
        <v>362</v>
      </c>
      <c r="H93" s="152">
        <f t="shared" si="30"/>
        <v>0.92715910255096823</v>
      </c>
      <c r="I93" s="110">
        <v>1796</v>
      </c>
      <c r="J93" s="152">
        <f t="shared" si="31"/>
        <v>3.5222592665228474</v>
      </c>
      <c r="K93" s="82">
        <f t="shared" si="32"/>
        <v>0</v>
      </c>
      <c r="L93" s="83">
        <f t="shared" si="33"/>
        <v>-73.162583518930958</v>
      </c>
      <c r="M93" s="98"/>
      <c r="N93" s="98">
        <f t="shared" si="28"/>
        <v>-1314</v>
      </c>
      <c r="Q93" s="246"/>
      <c r="R93" s="259"/>
      <c r="S93" s="260"/>
      <c r="T93" s="241"/>
      <c r="U93" s="141"/>
      <c r="V93" s="141"/>
      <c r="W93" s="141"/>
      <c r="X93" s="141"/>
      <c r="Y93" s="141"/>
    </row>
    <row r="94" spans="2:25" s="77" customFormat="1" ht="15.95" customHeight="1">
      <c r="B94" s="403"/>
      <c r="C94" s="431" t="s">
        <v>53</v>
      </c>
      <c r="D94" s="432"/>
      <c r="E94" s="99">
        <v>0</v>
      </c>
      <c r="F94" s="113">
        <f t="shared" si="29"/>
        <v>0</v>
      </c>
      <c r="G94" s="99">
        <v>0</v>
      </c>
      <c r="H94" s="113">
        <f t="shared" si="30"/>
        <v>0</v>
      </c>
      <c r="I94" s="99">
        <v>0</v>
      </c>
      <c r="J94" s="113">
        <f t="shared" si="31"/>
        <v>0</v>
      </c>
      <c r="K94" s="113">
        <v>0</v>
      </c>
      <c r="L94" s="153">
        <v>0</v>
      </c>
      <c r="M94" s="98">
        <f t="shared" si="27"/>
        <v>0</v>
      </c>
      <c r="N94" s="98">
        <f t="shared" si="28"/>
        <v>0</v>
      </c>
      <c r="Q94" s="246"/>
      <c r="R94" s="259"/>
      <c r="S94" s="260"/>
      <c r="T94" s="241"/>
      <c r="U94" s="141"/>
      <c r="V94" s="141"/>
      <c r="W94" s="141"/>
      <c r="X94" s="141"/>
      <c r="Y94" s="141"/>
    </row>
    <row r="95" spans="2:25" s="77" customFormat="1" ht="15.95" customHeight="1">
      <c r="B95" s="403"/>
      <c r="C95" s="431" t="s">
        <v>96</v>
      </c>
      <c r="D95" s="432"/>
      <c r="E95" s="99">
        <v>0</v>
      </c>
      <c r="F95" s="113">
        <f t="shared" si="29"/>
        <v>0</v>
      </c>
      <c r="G95" s="99">
        <v>0</v>
      </c>
      <c r="H95" s="113">
        <f t="shared" si="30"/>
        <v>0</v>
      </c>
      <c r="I95" s="99">
        <v>0</v>
      </c>
      <c r="J95" s="113">
        <f t="shared" si="31"/>
        <v>0</v>
      </c>
      <c r="K95" s="113">
        <v>0</v>
      </c>
      <c r="L95" s="153">
        <v>0</v>
      </c>
      <c r="M95" s="98">
        <f t="shared" si="27"/>
        <v>0</v>
      </c>
      <c r="N95" s="98">
        <f t="shared" si="28"/>
        <v>0</v>
      </c>
      <c r="Q95" s="246"/>
      <c r="R95" s="259"/>
      <c r="S95" s="260"/>
      <c r="T95" s="241"/>
      <c r="U95" s="141"/>
      <c r="V95" s="141"/>
      <c r="W95" s="141"/>
      <c r="X95" s="141"/>
      <c r="Y95" s="141"/>
    </row>
    <row r="96" spans="2:25" s="77" customFormat="1" ht="15.95" customHeight="1">
      <c r="B96" s="403"/>
      <c r="C96" s="431" t="s">
        <v>54</v>
      </c>
      <c r="D96" s="432"/>
      <c r="E96" s="99">
        <f>SUM(E97:E98)</f>
        <v>10830</v>
      </c>
      <c r="F96" s="113">
        <f t="shared" si="29"/>
        <v>30.323393532129355</v>
      </c>
      <c r="G96" s="99">
        <f>SUM(G97:G98)</f>
        <v>16133</v>
      </c>
      <c r="H96" s="113">
        <f t="shared" si="30"/>
        <v>41.320049175289419</v>
      </c>
      <c r="I96" s="99">
        <f>SUM(I97:I98)</f>
        <v>16493</v>
      </c>
      <c r="J96" s="113">
        <f t="shared" si="31"/>
        <v>32.345557952539714</v>
      </c>
      <c r="K96" s="145">
        <f t="shared" si="32"/>
        <v>-32.870513853592016</v>
      </c>
      <c r="L96" s="146">
        <f t="shared" si="33"/>
        <v>-34.335778815254955</v>
      </c>
      <c r="M96" s="98">
        <f t="shared" si="27"/>
        <v>-5303</v>
      </c>
      <c r="N96" s="98">
        <f t="shared" si="28"/>
        <v>-5663</v>
      </c>
      <c r="Q96" s="246"/>
      <c r="R96" s="259"/>
      <c r="S96" s="260"/>
      <c r="T96" s="241"/>
      <c r="U96" s="141"/>
      <c r="V96" s="141"/>
      <c r="W96" s="141"/>
      <c r="X96" s="141"/>
      <c r="Y96" s="141"/>
    </row>
    <row r="97" spans="2:25" s="138" customFormat="1" ht="15.95" customHeight="1">
      <c r="B97" s="403"/>
      <c r="C97" s="226"/>
      <c r="D97" s="227" t="s">
        <v>55</v>
      </c>
      <c r="E97" s="103">
        <v>10543</v>
      </c>
      <c r="F97" s="148">
        <f t="shared" si="29"/>
        <v>29.519809603807921</v>
      </c>
      <c r="G97" s="103">
        <v>16108</v>
      </c>
      <c r="H97" s="148">
        <f t="shared" si="30"/>
        <v>41.25601885052761</v>
      </c>
      <c r="I97" s="105">
        <v>16471</v>
      </c>
      <c r="J97" s="148">
        <f t="shared" si="31"/>
        <v>32.302412237693666</v>
      </c>
      <c r="K97" s="149">
        <f t="shared" si="32"/>
        <v>-34.548050658058109</v>
      </c>
      <c r="L97" s="150">
        <f t="shared" si="33"/>
        <v>-35.990528808208367</v>
      </c>
      <c r="M97" s="98">
        <f t="shared" si="27"/>
        <v>-5565</v>
      </c>
      <c r="N97" s="98">
        <f t="shared" si="28"/>
        <v>-5928</v>
      </c>
      <c r="Q97" s="247"/>
      <c r="R97" s="263"/>
      <c r="S97" s="264"/>
      <c r="T97" s="245"/>
      <c r="U97" s="239"/>
      <c r="V97" s="239"/>
      <c r="W97" s="239"/>
      <c r="X97" s="239"/>
      <c r="Y97" s="239"/>
    </row>
    <row r="98" spans="2:25" s="138" customFormat="1" ht="15.95" customHeight="1">
      <c r="B98" s="403"/>
      <c r="C98" s="226"/>
      <c r="D98" s="228" t="s">
        <v>56</v>
      </c>
      <c r="E98" s="108">
        <v>287</v>
      </c>
      <c r="F98" s="152">
        <f t="shared" si="29"/>
        <v>0.80358392832143355</v>
      </c>
      <c r="G98" s="108">
        <v>25</v>
      </c>
      <c r="H98" s="152">
        <f t="shared" si="30"/>
        <v>6.40303247618072E-2</v>
      </c>
      <c r="I98" s="110">
        <v>22</v>
      </c>
      <c r="J98" s="152">
        <f t="shared" si="31"/>
        <v>4.3145714846048247E-2</v>
      </c>
      <c r="K98" s="82">
        <f t="shared" si="32"/>
        <v>1048</v>
      </c>
      <c r="L98" s="83">
        <f t="shared" si="33"/>
        <v>1204.5454545454545</v>
      </c>
      <c r="M98" s="98">
        <f t="shared" si="27"/>
        <v>262</v>
      </c>
      <c r="N98" s="98">
        <f t="shared" si="28"/>
        <v>265</v>
      </c>
      <c r="Q98" s="247"/>
      <c r="R98" s="263"/>
      <c r="S98" s="264"/>
      <c r="T98" s="245"/>
      <c r="U98" s="239"/>
      <c r="V98" s="239"/>
      <c r="W98" s="239"/>
      <c r="X98" s="239"/>
      <c r="Y98" s="239"/>
    </row>
    <row r="99" spans="2:25" s="77" customFormat="1" ht="15.95" customHeight="1">
      <c r="B99" s="403"/>
      <c r="C99" s="433" t="s">
        <v>57</v>
      </c>
      <c r="D99" s="432"/>
      <c r="E99" s="99">
        <v>0</v>
      </c>
      <c r="F99" s="113">
        <f t="shared" si="29"/>
        <v>0</v>
      </c>
      <c r="G99" s="99">
        <v>0</v>
      </c>
      <c r="H99" s="113">
        <f t="shared" si="30"/>
        <v>0</v>
      </c>
      <c r="I99" s="99">
        <v>0</v>
      </c>
      <c r="J99" s="113">
        <f t="shared" si="31"/>
        <v>0</v>
      </c>
      <c r="K99" s="113">
        <v>0</v>
      </c>
      <c r="L99" s="153">
        <v>0</v>
      </c>
      <c r="M99" s="98">
        <f t="shared" si="27"/>
        <v>0</v>
      </c>
      <c r="N99" s="98">
        <f t="shared" si="28"/>
        <v>0</v>
      </c>
      <c r="Q99" s="246"/>
      <c r="R99" s="259"/>
      <c r="S99" s="260"/>
      <c r="T99" s="241"/>
      <c r="U99" s="141"/>
      <c r="V99" s="141"/>
      <c r="W99" s="141"/>
      <c r="X99" s="141"/>
      <c r="Y99" s="141"/>
    </row>
    <row r="100" spans="2:25" s="118" customFormat="1" ht="15.95" customHeight="1">
      <c r="B100" s="404"/>
      <c r="C100" s="434" t="s">
        <v>86</v>
      </c>
      <c r="D100" s="435"/>
      <c r="E100" s="114">
        <v>14518</v>
      </c>
      <c r="F100" s="115">
        <f t="shared" si="29"/>
        <v>40.649587008259836</v>
      </c>
      <c r="G100" s="114">
        <v>13059</v>
      </c>
      <c r="H100" s="115">
        <f t="shared" si="30"/>
        <v>33.446880442577601</v>
      </c>
      <c r="I100" s="114">
        <v>23372</v>
      </c>
      <c r="J100" s="115">
        <f t="shared" si="31"/>
        <v>45.836438517356342</v>
      </c>
      <c r="K100" s="114">
        <f t="shared" si="32"/>
        <v>11.172371544528678</v>
      </c>
      <c r="L100" s="116">
        <f t="shared" si="33"/>
        <v>-37.882936847509839</v>
      </c>
      <c r="M100" s="98">
        <f t="shared" si="27"/>
        <v>1459</v>
      </c>
      <c r="N100" s="98">
        <f t="shared" si="28"/>
        <v>-8854</v>
      </c>
      <c r="O100" s="117"/>
      <c r="Q100" s="246"/>
      <c r="R100" s="259"/>
      <c r="S100" s="260"/>
      <c r="T100" s="242"/>
      <c r="U100" s="237"/>
      <c r="V100" s="237"/>
      <c r="W100" s="237"/>
      <c r="X100" s="237"/>
      <c r="Y100" s="237"/>
    </row>
    <row r="101" spans="2:25" s="77" customFormat="1" ht="15.95" customHeight="1">
      <c r="B101" s="402" t="s">
        <v>58</v>
      </c>
      <c r="C101" s="426" t="s">
        <v>59</v>
      </c>
      <c r="D101" s="306" t="s">
        <v>60</v>
      </c>
      <c r="E101" s="286">
        <v>0</v>
      </c>
      <c r="F101" s="293">
        <f t="shared" si="29"/>
        <v>0</v>
      </c>
      <c r="G101" s="286">
        <v>0</v>
      </c>
      <c r="H101" s="293">
        <f t="shared" si="30"/>
        <v>0</v>
      </c>
      <c r="I101" s="286">
        <v>0</v>
      </c>
      <c r="J101" s="293">
        <f t="shared" si="31"/>
        <v>0</v>
      </c>
      <c r="K101" s="286">
        <v>0</v>
      </c>
      <c r="L101" s="294">
        <v>0</v>
      </c>
      <c r="M101" s="98">
        <f t="shared" si="27"/>
        <v>0</v>
      </c>
      <c r="N101" s="98">
        <f t="shared" si="28"/>
        <v>0</v>
      </c>
      <c r="Q101" s="246">
        <f>SUM(E101:E114)</f>
        <v>35715</v>
      </c>
      <c r="R101" s="259">
        <f>SUM(G101:G114)</f>
        <v>39044</v>
      </c>
      <c r="S101" s="260">
        <f>SUM(I101:I114)</f>
        <v>50990</v>
      </c>
      <c r="T101" s="243"/>
      <c r="U101" s="141"/>
      <c r="V101" s="141"/>
      <c r="W101" s="141"/>
      <c r="X101" s="141"/>
      <c r="Y101" s="141"/>
    </row>
    <row r="102" spans="2:25" s="77" customFormat="1" ht="15.95" customHeight="1">
      <c r="B102" s="403"/>
      <c r="C102" s="427"/>
      <c r="D102" s="119" t="s">
        <v>61</v>
      </c>
      <c r="E102" s="120">
        <v>0</v>
      </c>
      <c r="F102" s="155">
        <f t="shared" si="29"/>
        <v>0</v>
      </c>
      <c r="G102" s="120">
        <v>0</v>
      </c>
      <c r="H102" s="155">
        <f t="shared" si="30"/>
        <v>0</v>
      </c>
      <c r="I102" s="120">
        <v>0</v>
      </c>
      <c r="J102" s="155">
        <f t="shared" si="31"/>
        <v>0</v>
      </c>
      <c r="K102" s="120">
        <v>0</v>
      </c>
      <c r="L102" s="217">
        <v>0</v>
      </c>
      <c r="M102" s="98">
        <f t="shared" si="27"/>
        <v>0</v>
      </c>
      <c r="N102" s="98">
        <f t="shared" si="28"/>
        <v>0</v>
      </c>
      <c r="Q102" s="246">
        <f>Q88-Q101</f>
        <v>0</v>
      </c>
      <c r="R102" s="259">
        <f>R88-R101</f>
        <v>0</v>
      </c>
      <c r="S102" s="260">
        <f>S88-S101</f>
        <v>0</v>
      </c>
      <c r="T102" s="241"/>
      <c r="U102" s="141"/>
      <c r="V102" s="141"/>
      <c r="W102" s="141"/>
      <c r="X102" s="141"/>
      <c r="Y102" s="141"/>
    </row>
    <row r="103" spans="2:25" s="77" customFormat="1" ht="15.95" customHeight="1">
      <c r="B103" s="403"/>
      <c r="C103" s="427"/>
      <c r="D103" s="119" t="s">
        <v>62</v>
      </c>
      <c r="E103" s="120">
        <v>0</v>
      </c>
      <c r="F103" s="155">
        <f t="shared" si="29"/>
        <v>0</v>
      </c>
      <c r="G103" s="120">
        <v>0</v>
      </c>
      <c r="H103" s="155">
        <f t="shared" si="30"/>
        <v>0</v>
      </c>
      <c r="I103" s="120">
        <v>0</v>
      </c>
      <c r="J103" s="155">
        <f t="shared" si="31"/>
        <v>0</v>
      </c>
      <c r="K103" s="120">
        <v>0</v>
      </c>
      <c r="L103" s="217">
        <v>0</v>
      </c>
      <c r="M103" s="98">
        <f t="shared" si="27"/>
        <v>0</v>
      </c>
      <c r="N103" s="98">
        <f t="shared" si="28"/>
        <v>0</v>
      </c>
      <c r="Q103" s="246"/>
      <c r="R103" s="259"/>
      <c r="S103" s="260"/>
      <c r="T103" s="241"/>
      <c r="U103" s="141"/>
      <c r="V103" s="141"/>
      <c r="W103" s="141"/>
      <c r="X103" s="141"/>
      <c r="Y103" s="141"/>
    </row>
    <row r="104" spans="2:25" s="77" customFormat="1" ht="15.95" customHeight="1">
      <c r="B104" s="403"/>
      <c r="C104" s="427"/>
      <c r="D104" s="119" t="s">
        <v>63</v>
      </c>
      <c r="E104" s="120">
        <v>0</v>
      </c>
      <c r="F104" s="155">
        <f t="shared" si="29"/>
        <v>0</v>
      </c>
      <c r="G104" s="120">
        <v>0</v>
      </c>
      <c r="H104" s="155">
        <f t="shared" si="30"/>
        <v>0</v>
      </c>
      <c r="I104" s="120">
        <v>0</v>
      </c>
      <c r="J104" s="155">
        <f t="shared" si="31"/>
        <v>0</v>
      </c>
      <c r="K104" s="120">
        <v>0</v>
      </c>
      <c r="L104" s="217">
        <v>0</v>
      </c>
      <c r="M104" s="98">
        <f t="shared" si="27"/>
        <v>0</v>
      </c>
      <c r="N104" s="98">
        <f t="shared" si="28"/>
        <v>0</v>
      </c>
      <c r="Q104" s="246"/>
      <c r="R104" s="259"/>
      <c r="S104" s="260"/>
      <c r="T104" s="241"/>
      <c r="U104" s="141"/>
      <c r="V104" s="141"/>
      <c r="W104" s="141"/>
      <c r="X104" s="141"/>
      <c r="Y104" s="141"/>
    </row>
    <row r="105" spans="2:25" s="77" customFormat="1" ht="15.95" customHeight="1">
      <c r="B105" s="403"/>
      <c r="C105" s="427"/>
      <c r="D105" s="119" t="s">
        <v>127</v>
      </c>
      <c r="E105" s="120">
        <v>13145</v>
      </c>
      <c r="F105" s="155">
        <f t="shared" si="29"/>
        <v>36.80526389472211</v>
      </c>
      <c r="G105" s="120">
        <v>11891</v>
      </c>
      <c r="H105" s="155">
        <f t="shared" si="30"/>
        <v>30.45538366970597</v>
      </c>
      <c r="I105" s="122">
        <v>14070</v>
      </c>
      <c r="J105" s="155">
        <f t="shared" si="31"/>
        <v>27.593645812904494</v>
      </c>
      <c r="K105" s="156">
        <f t="shared" si="32"/>
        <v>10.545790934320074</v>
      </c>
      <c r="L105" s="157">
        <f t="shared" si="33"/>
        <v>-6.5742714996446336</v>
      </c>
      <c r="M105" s="98">
        <f t="shared" si="27"/>
        <v>1254</v>
      </c>
      <c r="N105" s="98">
        <f t="shared" si="28"/>
        <v>-925</v>
      </c>
      <c r="Q105" s="246"/>
      <c r="R105" s="259"/>
      <c r="S105" s="260"/>
      <c r="T105" s="241"/>
      <c r="U105" s="141"/>
      <c r="V105" s="141"/>
      <c r="W105" s="141"/>
      <c r="X105" s="141"/>
      <c r="Y105" s="141"/>
    </row>
    <row r="106" spans="2:25" s="77" customFormat="1" ht="15.95" customHeight="1">
      <c r="B106" s="403"/>
      <c r="C106" s="427"/>
      <c r="D106" s="119" t="s">
        <v>64</v>
      </c>
      <c r="E106" s="120">
        <v>3700</v>
      </c>
      <c r="F106" s="155">
        <f t="shared" si="29"/>
        <v>10.359792804143918</v>
      </c>
      <c r="G106" s="120">
        <v>3672</v>
      </c>
      <c r="H106" s="155">
        <f t="shared" si="30"/>
        <v>9.4047741010142403</v>
      </c>
      <c r="I106" s="122">
        <v>3893</v>
      </c>
      <c r="J106" s="155">
        <f t="shared" si="31"/>
        <v>7.6348303588939004</v>
      </c>
      <c r="K106" s="156">
        <f t="shared" si="32"/>
        <v>0.76252723311546844</v>
      </c>
      <c r="L106" s="157">
        <f t="shared" si="33"/>
        <v>-4.9576162342666326</v>
      </c>
      <c r="M106" s="98">
        <f t="shared" si="27"/>
        <v>28</v>
      </c>
      <c r="N106" s="98">
        <f t="shared" si="28"/>
        <v>-193</v>
      </c>
      <c r="Q106" s="246"/>
      <c r="R106" s="259"/>
      <c r="S106" s="260"/>
      <c r="T106" s="241"/>
      <c r="U106" s="141"/>
      <c r="V106" s="141"/>
      <c r="W106" s="141"/>
      <c r="X106" s="141"/>
      <c r="Y106" s="141"/>
    </row>
    <row r="107" spans="2:25" s="77" customFormat="1" ht="15.95" customHeight="1">
      <c r="B107" s="403"/>
      <c r="C107" s="427"/>
      <c r="D107" s="119" t="s">
        <v>65</v>
      </c>
      <c r="E107" s="120">
        <v>0</v>
      </c>
      <c r="F107" s="155">
        <f t="shared" si="29"/>
        <v>0</v>
      </c>
      <c r="G107" s="120">
        <v>0</v>
      </c>
      <c r="H107" s="155">
        <f t="shared" si="30"/>
        <v>0</v>
      </c>
      <c r="I107" s="120">
        <v>0</v>
      </c>
      <c r="J107" s="155">
        <f t="shared" si="31"/>
        <v>0</v>
      </c>
      <c r="K107" s="120">
        <v>0</v>
      </c>
      <c r="L107" s="217">
        <v>0</v>
      </c>
      <c r="M107" s="98">
        <f t="shared" si="27"/>
        <v>0</v>
      </c>
      <c r="N107" s="98">
        <f t="shared" si="28"/>
        <v>0</v>
      </c>
      <c r="Q107" s="246"/>
      <c r="R107" s="259"/>
      <c r="S107" s="260"/>
      <c r="T107" s="241"/>
      <c r="U107" s="141"/>
      <c r="V107" s="141"/>
      <c r="W107" s="141"/>
      <c r="X107" s="141"/>
      <c r="Y107" s="141"/>
    </row>
    <row r="108" spans="2:25" s="77" customFormat="1" ht="15.95" customHeight="1">
      <c r="B108" s="403"/>
      <c r="C108" s="427"/>
      <c r="D108" s="119" t="s">
        <v>66</v>
      </c>
      <c r="E108" s="120">
        <v>0</v>
      </c>
      <c r="F108" s="155">
        <f t="shared" si="29"/>
        <v>0</v>
      </c>
      <c r="G108" s="120">
        <v>0</v>
      </c>
      <c r="H108" s="155">
        <f t="shared" si="30"/>
        <v>0</v>
      </c>
      <c r="I108" s="120">
        <v>0</v>
      </c>
      <c r="J108" s="155">
        <f t="shared" si="31"/>
        <v>0</v>
      </c>
      <c r="K108" s="120">
        <v>0</v>
      </c>
      <c r="L108" s="217">
        <v>0</v>
      </c>
      <c r="M108" s="98">
        <f t="shared" si="27"/>
        <v>0</v>
      </c>
      <c r="N108" s="98">
        <f t="shared" si="28"/>
        <v>0</v>
      </c>
      <c r="Q108" s="246"/>
      <c r="R108" s="259"/>
      <c r="S108" s="260"/>
      <c r="T108" s="241"/>
      <c r="U108" s="141"/>
      <c r="V108" s="141"/>
      <c r="W108" s="141"/>
      <c r="X108" s="141"/>
      <c r="Y108" s="141"/>
    </row>
    <row r="109" spans="2:25" s="77" customFormat="1" ht="15.95" customHeight="1">
      <c r="B109" s="403"/>
      <c r="C109" s="427"/>
      <c r="D109" s="231" t="s">
        <v>143</v>
      </c>
      <c r="E109" s="120">
        <v>0</v>
      </c>
      <c r="F109" s="155">
        <f t="shared" si="29"/>
        <v>0</v>
      </c>
      <c r="G109" s="120">
        <v>0</v>
      </c>
      <c r="H109" s="155">
        <f t="shared" si="30"/>
        <v>0</v>
      </c>
      <c r="I109" s="120">
        <v>0</v>
      </c>
      <c r="J109" s="155">
        <f t="shared" si="31"/>
        <v>0</v>
      </c>
      <c r="K109" s="120">
        <v>0</v>
      </c>
      <c r="L109" s="217">
        <v>0</v>
      </c>
      <c r="M109" s="98">
        <f t="shared" si="27"/>
        <v>0</v>
      </c>
      <c r="N109" s="98">
        <f t="shared" si="28"/>
        <v>0</v>
      </c>
      <c r="Q109" s="246"/>
      <c r="R109" s="259"/>
      <c r="S109" s="260"/>
      <c r="T109" s="241"/>
      <c r="U109" s="141"/>
      <c r="V109" s="141"/>
      <c r="W109" s="141"/>
      <c r="X109" s="141"/>
      <c r="Y109" s="141"/>
    </row>
    <row r="110" spans="2:25" s="77" customFormat="1" ht="15.95" customHeight="1">
      <c r="B110" s="403"/>
      <c r="C110" s="427"/>
      <c r="D110" s="119" t="s">
        <v>128</v>
      </c>
      <c r="E110" s="120">
        <v>166</v>
      </c>
      <c r="F110" s="155">
        <f t="shared" si="29"/>
        <v>0.46479070418591628</v>
      </c>
      <c r="G110" s="120">
        <v>165</v>
      </c>
      <c r="H110" s="155">
        <f t="shared" si="30"/>
        <v>0.42260014342792751</v>
      </c>
      <c r="I110" s="122">
        <v>378</v>
      </c>
      <c r="J110" s="155">
        <f t="shared" si="31"/>
        <v>0.74132182780937439</v>
      </c>
      <c r="K110" s="156">
        <f t="shared" si="32"/>
        <v>0.60606060606060608</v>
      </c>
      <c r="L110" s="157">
        <f t="shared" si="33"/>
        <v>-56.084656084656082</v>
      </c>
      <c r="M110" s="98">
        <f t="shared" si="27"/>
        <v>1</v>
      </c>
      <c r="N110" s="98">
        <f t="shared" si="28"/>
        <v>-212</v>
      </c>
      <c r="Q110" s="246"/>
      <c r="R110" s="259"/>
      <c r="S110" s="260"/>
      <c r="T110" s="241"/>
      <c r="U110" s="141"/>
      <c r="V110" s="141"/>
      <c r="W110" s="141"/>
      <c r="X110" s="141"/>
      <c r="Y110" s="141"/>
    </row>
    <row r="111" spans="2:25" s="77" customFormat="1" ht="15.95" customHeight="1">
      <c r="B111" s="403"/>
      <c r="C111" s="427"/>
      <c r="D111" s="119" t="s">
        <v>67</v>
      </c>
      <c r="E111" s="120">
        <v>17333</v>
      </c>
      <c r="F111" s="155">
        <f t="shared" si="29"/>
        <v>48.531429371412571</v>
      </c>
      <c r="G111" s="120">
        <v>21912</v>
      </c>
      <c r="H111" s="155">
        <f t="shared" si="30"/>
        <v>56.121299047228767</v>
      </c>
      <c r="I111" s="122">
        <v>31329</v>
      </c>
      <c r="J111" s="155">
        <f t="shared" si="31"/>
        <v>61.441459109629335</v>
      </c>
      <c r="K111" s="156">
        <f t="shared" si="32"/>
        <v>-20.897225264695145</v>
      </c>
      <c r="L111" s="157">
        <f t="shared" si="33"/>
        <v>-44.674263461968145</v>
      </c>
      <c r="M111" s="98">
        <f t="shared" si="27"/>
        <v>-4579</v>
      </c>
      <c r="N111" s="98">
        <f t="shared" si="28"/>
        <v>-13996</v>
      </c>
      <c r="Q111" s="246"/>
      <c r="R111" s="259"/>
      <c r="S111" s="260"/>
      <c r="T111" s="241"/>
      <c r="U111" s="141"/>
      <c r="V111" s="141"/>
      <c r="W111" s="141"/>
      <c r="X111" s="141"/>
      <c r="Y111" s="141"/>
    </row>
    <row r="112" spans="2:25" s="77" customFormat="1" ht="15.95" customHeight="1">
      <c r="B112" s="403"/>
      <c r="C112" s="427"/>
      <c r="D112" s="119" t="s">
        <v>68</v>
      </c>
      <c r="E112" s="120">
        <v>0</v>
      </c>
      <c r="F112" s="155">
        <f t="shared" si="29"/>
        <v>0</v>
      </c>
      <c r="G112" s="120">
        <v>0</v>
      </c>
      <c r="H112" s="155">
        <f t="shared" si="30"/>
        <v>0</v>
      </c>
      <c r="I112" s="120">
        <v>0</v>
      </c>
      <c r="J112" s="155">
        <f t="shared" si="31"/>
        <v>0</v>
      </c>
      <c r="K112" s="120">
        <v>0</v>
      </c>
      <c r="L112" s="217">
        <v>0</v>
      </c>
      <c r="M112" s="98">
        <f t="shared" si="27"/>
        <v>0</v>
      </c>
      <c r="N112" s="98">
        <f t="shared" si="28"/>
        <v>0</v>
      </c>
      <c r="Q112" s="246"/>
      <c r="R112" s="259"/>
      <c r="S112" s="260"/>
      <c r="T112" s="241"/>
      <c r="U112" s="141"/>
      <c r="V112" s="141"/>
      <c r="W112" s="141"/>
      <c r="X112" s="141"/>
      <c r="Y112" s="141"/>
    </row>
    <row r="113" spans="2:25" s="77" customFormat="1" ht="15.95" customHeight="1">
      <c r="B113" s="403"/>
      <c r="C113" s="427"/>
      <c r="D113" s="119" t="s">
        <v>69</v>
      </c>
      <c r="E113" s="120">
        <v>0</v>
      </c>
      <c r="F113" s="155">
        <f t="shared" si="29"/>
        <v>0</v>
      </c>
      <c r="G113" s="120">
        <v>0</v>
      </c>
      <c r="H113" s="155">
        <f t="shared" si="30"/>
        <v>0</v>
      </c>
      <c r="I113" s="120">
        <v>0</v>
      </c>
      <c r="J113" s="155">
        <f t="shared" si="31"/>
        <v>0</v>
      </c>
      <c r="K113" s="120">
        <v>0</v>
      </c>
      <c r="L113" s="217">
        <v>0</v>
      </c>
      <c r="M113" s="98">
        <f t="shared" si="27"/>
        <v>0</v>
      </c>
      <c r="N113" s="98">
        <f t="shared" si="28"/>
        <v>0</v>
      </c>
      <c r="Q113" s="246"/>
      <c r="R113" s="259"/>
      <c r="S113" s="260"/>
      <c r="T113" s="241"/>
      <c r="U113" s="141"/>
      <c r="V113" s="141"/>
      <c r="W113" s="141"/>
      <c r="X113" s="141"/>
      <c r="Y113" s="141"/>
    </row>
    <row r="114" spans="2:25" s="77" customFormat="1" ht="15.95" customHeight="1">
      <c r="B114" s="403"/>
      <c r="C114" s="428"/>
      <c r="D114" s="126" t="s">
        <v>70</v>
      </c>
      <c r="E114" s="202">
        <v>1371</v>
      </c>
      <c r="F114" s="206">
        <f t="shared" si="29"/>
        <v>3.8387232255354888</v>
      </c>
      <c r="G114" s="202">
        <v>1404</v>
      </c>
      <c r="H114" s="206">
        <f t="shared" si="30"/>
        <v>3.5959430386230915</v>
      </c>
      <c r="I114" s="204">
        <v>1320</v>
      </c>
      <c r="J114" s="206">
        <f t="shared" si="31"/>
        <v>2.5887428907628949</v>
      </c>
      <c r="K114" s="207">
        <f t="shared" si="32"/>
        <v>-2.3504273504273505</v>
      </c>
      <c r="L114" s="159">
        <f t="shared" si="33"/>
        <v>3.8636363636363633</v>
      </c>
      <c r="M114" s="98">
        <f t="shared" si="27"/>
        <v>-33</v>
      </c>
      <c r="N114" s="98">
        <f t="shared" si="28"/>
        <v>51</v>
      </c>
      <c r="Q114" s="246"/>
      <c r="R114" s="259"/>
      <c r="S114" s="260"/>
      <c r="T114" s="241"/>
      <c r="U114" s="141"/>
      <c r="V114" s="141"/>
      <c r="W114" s="141"/>
      <c r="X114" s="141"/>
      <c r="Y114" s="141"/>
    </row>
    <row r="115" spans="2:25" s="77" customFormat="1" ht="15.95" customHeight="1">
      <c r="B115" s="403"/>
      <c r="C115" s="426" t="s">
        <v>71</v>
      </c>
      <c r="D115" s="306" t="s">
        <v>72</v>
      </c>
      <c r="E115" s="286">
        <v>1083</v>
      </c>
      <c r="F115" s="293">
        <f t="shared" si="29"/>
        <v>3.0323393532129357</v>
      </c>
      <c r="G115" s="286">
        <v>1173</v>
      </c>
      <c r="H115" s="293">
        <f t="shared" si="30"/>
        <v>3.0043028378239933</v>
      </c>
      <c r="I115" s="290">
        <v>1226</v>
      </c>
      <c r="J115" s="293">
        <f t="shared" si="31"/>
        <v>2.4043930182388702</v>
      </c>
      <c r="K115" s="295">
        <f t="shared" si="32"/>
        <v>-7.6726342710997448</v>
      </c>
      <c r="L115" s="296">
        <f t="shared" si="33"/>
        <v>-11.663947797716149</v>
      </c>
      <c r="M115" s="98">
        <f t="shared" si="27"/>
        <v>-90</v>
      </c>
      <c r="N115" s="98">
        <f t="shared" si="28"/>
        <v>-143</v>
      </c>
      <c r="Q115" s="246">
        <f>SUM(E115:E122)</f>
        <v>35715</v>
      </c>
      <c r="R115" s="259">
        <f>SUM(G115:G122)</f>
        <v>39044</v>
      </c>
      <c r="S115" s="260">
        <f>SUM(I115:I122)</f>
        <v>50990</v>
      </c>
      <c r="T115" s="243"/>
      <c r="U115" s="141"/>
      <c r="V115" s="141"/>
      <c r="W115" s="141"/>
      <c r="X115" s="141"/>
      <c r="Y115" s="141"/>
    </row>
    <row r="116" spans="2:25" s="77" customFormat="1" ht="15.95" customHeight="1">
      <c r="B116" s="403"/>
      <c r="C116" s="427"/>
      <c r="D116" s="119" t="s">
        <v>73</v>
      </c>
      <c r="E116" s="120">
        <v>3715</v>
      </c>
      <c r="F116" s="155">
        <f t="shared" si="29"/>
        <v>10.401791964160717</v>
      </c>
      <c r="G116" s="120">
        <v>3474</v>
      </c>
      <c r="H116" s="155">
        <f t="shared" si="30"/>
        <v>8.897653928900727</v>
      </c>
      <c r="I116" s="122">
        <v>3458</v>
      </c>
      <c r="J116" s="155">
        <f t="shared" si="31"/>
        <v>6.7817219062561289</v>
      </c>
      <c r="K116" s="156">
        <f t="shared" si="32"/>
        <v>6.9372481289579735</v>
      </c>
      <c r="L116" s="157">
        <f t="shared" si="33"/>
        <v>7.4320416425679587</v>
      </c>
      <c r="M116" s="98">
        <f t="shared" si="27"/>
        <v>241</v>
      </c>
      <c r="N116" s="98">
        <f t="shared" si="28"/>
        <v>257</v>
      </c>
      <c r="Q116" s="246">
        <f>Q88-Q115</f>
        <v>0</v>
      </c>
      <c r="R116" s="259">
        <f>R88-R115</f>
        <v>0</v>
      </c>
      <c r="S116" s="260">
        <f>S88-S115</f>
        <v>0</v>
      </c>
      <c r="T116" s="241"/>
      <c r="U116" s="141"/>
      <c r="V116" s="141"/>
      <c r="W116" s="141"/>
      <c r="X116" s="141"/>
      <c r="Y116" s="141"/>
    </row>
    <row r="117" spans="2:25" s="77" customFormat="1" ht="15.95" customHeight="1">
      <c r="B117" s="403"/>
      <c r="C117" s="427"/>
      <c r="D117" s="119" t="s">
        <v>74</v>
      </c>
      <c r="E117" s="120">
        <v>12886</v>
      </c>
      <c r="F117" s="155">
        <f t="shared" si="29"/>
        <v>36.080078398432029</v>
      </c>
      <c r="G117" s="120">
        <v>11830</v>
      </c>
      <c r="H117" s="155">
        <f t="shared" si="30"/>
        <v>30.299149677287161</v>
      </c>
      <c r="I117" s="122">
        <v>11219</v>
      </c>
      <c r="J117" s="155">
        <f t="shared" si="31"/>
        <v>22.002353402627968</v>
      </c>
      <c r="K117" s="156">
        <f t="shared" si="32"/>
        <v>8.9264581572273869</v>
      </c>
      <c r="L117" s="157">
        <f t="shared" si="33"/>
        <v>14.858721811213121</v>
      </c>
      <c r="M117" s="98">
        <f t="shared" si="27"/>
        <v>1056</v>
      </c>
      <c r="N117" s="98">
        <f t="shared" si="28"/>
        <v>1667</v>
      </c>
      <c r="Q117" s="246"/>
      <c r="R117" s="259"/>
      <c r="S117" s="260"/>
      <c r="T117" s="241"/>
      <c r="U117" s="141"/>
      <c r="V117" s="141"/>
      <c r="W117" s="141"/>
      <c r="X117" s="141"/>
      <c r="Y117" s="141"/>
    </row>
    <row r="118" spans="2:25" s="77" customFormat="1" ht="15.95" customHeight="1">
      <c r="B118" s="403"/>
      <c r="C118" s="427"/>
      <c r="D118" s="119" t="s">
        <v>75</v>
      </c>
      <c r="E118" s="120">
        <v>16140</v>
      </c>
      <c r="F118" s="155">
        <f t="shared" si="29"/>
        <v>45.191096178076442</v>
      </c>
      <c r="G118" s="120">
        <v>20653</v>
      </c>
      <c r="H118" s="155">
        <f t="shared" si="30"/>
        <v>52.89673189222416</v>
      </c>
      <c r="I118" s="122">
        <v>22614</v>
      </c>
      <c r="J118" s="155">
        <f t="shared" si="31"/>
        <v>44.34987252402432</v>
      </c>
      <c r="K118" s="156">
        <f t="shared" si="32"/>
        <v>-21.851546990751949</v>
      </c>
      <c r="L118" s="157">
        <f t="shared" si="33"/>
        <v>-28.628283364287611</v>
      </c>
      <c r="M118" s="98">
        <f t="shared" si="27"/>
        <v>-4513</v>
      </c>
      <c r="N118" s="98">
        <f t="shared" si="28"/>
        <v>-6474</v>
      </c>
      <c r="Q118" s="246"/>
      <c r="R118" s="259"/>
      <c r="S118" s="260"/>
      <c r="T118" s="241"/>
      <c r="U118" s="141"/>
      <c r="V118" s="141"/>
      <c r="W118" s="141"/>
      <c r="X118" s="141"/>
      <c r="Y118" s="141"/>
    </row>
    <row r="119" spans="2:25" s="77" customFormat="1" ht="15.95" customHeight="1">
      <c r="B119" s="403"/>
      <c r="C119" s="427"/>
      <c r="D119" s="119" t="s">
        <v>76</v>
      </c>
      <c r="E119" s="120">
        <v>51</v>
      </c>
      <c r="F119" s="155">
        <f t="shared" si="29"/>
        <v>0.14279714405711885</v>
      </c>
      <c r="G119" s="120">
        <v>46</v>
      </c>
      <c r="H119" s="155">
        <f t="shared" si="30"/>
        <v>0.11781579756172524</v>
      </c>
      <c r="I119" s="120">
        <v>17</v>
      </c>
      <c r="J119" s="155">
        <f t="shared" si="31"/>
        <v>3.3339870562855457E-2</v>
      </c>
      <c r="K119" s="120">
        <v>0</v>
      </c>
      <c r="L119" s="217">
        <v>0</v>
      </c>
      <c r="M119" s="98">
        <f t="shared" si="27"/>
        <v>5</v>
      </c>
      <c r="N119" s="98">
        <f t="shared" si="28"/>
        <v>34</v>
      </c>
      <c r="Q119" s="246"/>
      <c r="R119" s="259"/>
      <c r="S119" s="260"/>
      <c r="T119" s="241"/>
      <c r="U119" s="141"/>
      <c r="V119" s="141"/>
      <c r="W119" s="141"/>
      <c r="X119" s="141"/>
      <c r="Y119" s="141"/>
    </row>
    <row r="120" spans="2:25" s="77" customFormat="1" ht="15.95" customHeight="1">
      <c r="B120" s="403"/>
      <c r="C120" s="427"/>
      <c r="D120" s="119" t="s">
        <v>77</v>
      </c>
      <c r="E120" s="120">
        <v>0</v>
      </c>
      <c r="F120" s="155">
        <f t="shared" si="29"/>
        <v>0</v>
      </c>
      <c r="G120" s="120">
        <v>0</v>
      </c>
      <c r="H120" s="155">
        <f t="shared" si="30"/>
        <v>0</v>
      </c>
      <c r="I120" s="120">
        <v>0</v>
      </c>
      <c r="J120" s="155">
        <f t="shared" si="31"/>
        <v>0</v>
      </c>
      <c r="K120" s="120">
        <v>0</v>
      </c>
      <c r="L120" s="217">
        <v>0</v>
      </c>
      <c r="M120" s="98">
        <f t="shared" si="27"/>
        <v>0</v>
      </c>
      <c r="N120" s="98">
        <f t="shared" si="28"/>
        <v>0</v>
      </c>
      <c r="Q120" s="246"/>
      <c r="R120" s="259"/>
      <c r="S120" s="260"/>
      <c r="T120" s="241"/>
      <c r="U120" s="141"/>
      <c r="V120" s="141"/>
      <c r="W120" s="141"/>
      <c r="X120" s="141"/>
      <c r="Y120" s="141"/>
    </row>
    <row r="121" spans="2:25" s="77" customFormat="1" ht="15.95" customHeight="1">
      <c r="B121" s="403"/>
      <c r="C121" s="427"/>
      <c r="D121" s="119" t="s">
        <v>78</v>
      </c>
      <c r="E121" s="120">
        <v>0</v>
      </c>
      <c r="F121" s="155">
        <f t="shared" si="29"/>
        <v>0</v>
      </c>
      <c r="G121" s="120">
        <v>0</v>
      </c>
      <c r="H121" s="155">
        <f t="shared" si="30"/>
        <v>0</v>
      </c>
      <c r="I121" s="120">
        <v>7980</v>
      </c>
      <c r="J121" s="155">
        <f t="shared" si="31"/>
        <v>15.650127475975681</v>
      </c>
      <c r="K121" s="120">
        <v>0</v>
      </c>
      <c r="L121" s="217">
        <v>0</v>
      </c>
      <c r="M121" s="98">
        <f t="shared" si="27"/>
        <v>0</v>
      </c>
      <c r="N121" s="98">
        <f t="shared" si="28"/>
        <v>-7980</v>
      </c>
      <c r="Q121" s="246"/>
      <c r="R121" s="259"/>
      <c r="S121" s="260"/>
      <c r="T121" s="241"/>
      <c r="U121" s="141"/>
      <c r="V121" s="141"/>
      <c r="W121" s="141"/>
      <c r="X121" s="141"/>
      <c r="Y121" s="141"/>
    </row>
    <row r="122" spans="2:25" s="77" customFormat="1" ht="15.95" customHeight="1">
      <c r="B122" s="404"/>
      <c r="C122" s="428"/>
      <c r="D122" s="126" t="s">
        <v>79</v>
      </c>
      <c r="E122" s="202">
        <v>1840</v>
      </c>
      <c r="F122" s="206">
        <f t="shared" si="29"/>
        <v>5.1518969620607589</v>
      </c>
      <c r="G122" s="202">
        <v>1868</v>
      </c>
      <c r="H122" s="206">
        <f t="shared" si="30"/>
        <v>4.7843458662022336</v>
      </c>
      <c r="I122" s="204">
        <v>4476</v>
      </c>
      <c r="J122" s="206">
        <f t="shared" si="31"/>
        <v>8.7781918023141792</v>
      </c>
      <c r="K122" s="207">
        <f t="shared" si="32"/>
        <v>-1.4989293361884368</v>
      </c>
      <c r="L122" s="159">
        <f t="shared" si="33"/>
        <v>-58.891867739052728</v>
      </c>
      <c r="M122" s="98">
        <f t="shared" si="27"/>
        <v>-28</v>
      </c>
      <c r="N122" s="98">
        <f t="shared" si="28"/>
        <v>-2636</v>
      </c>
      <c r="Q122" s="265"/>
      <c r="R122" s="266"/>
      <c r="S122" s="267"/>
      <c r="T122" s="241"/>
      <c r="U122" s="141"/>
      <c r="V122" s="141"/>
      <c r="W122" s="141"/>
      <c r="X122" s="141"/>
      <c r="Y122" s="141"/>
    </row>
    <row r="123" spans="2:25" ht="48" customHeight="1">
      <c r="M123" s="141"/>
      <c r="N123" s="78"/>
      <c r="O123" s="142"/>
    </row>
    <row r="124" spans="2:25" ht="45" hidden="1" customHeight="1">
      <c r="M124" s="141"/>
      <c r="N124" s="78"/>
      <c r="O124" s="142"/>
    </row>
    <row r="125" spans="2:25" ht="21.75" hidden="1" customHeight="1">
      <c r="B125" s="57" t="s">
        <v>98</v>
      </c>
      <c r="C125" s="57"/>
      <c r="O125" s="77"/>
    </row>
    <row r="126" spans="2:25" ht="15.75" hidden="1" customHeight="1">
      <c r="B126" s="93"/>
      <c r="C126" s="93"/>
      <c r="L126" s="94" t="s">
        <v>80</v>
      </c>
    </row>
    <row r="127" spans="2:25" s="77" customFormat="1" ht="14.25" hidden="1" customHeight="1">
      <c r="B127" s="420" t="s">
        <v>87</v>
      </c>
      <c r="C127" s="420"/>
      <c r="D127" s="421"/>
      <c r="E127" s="416" t="s">
        <v>117</v>
      </c>
      <c r="F127" s="417"/>
      <c r="G127" s="413" t="s">
        <v>99</v>
      </c>
      <c r="H127" s="424"/>
      <c r="I127" s="424"/>
      <c r="J127" s="425"/>
      <c r="K127" s="412" t="s">
        <v>123</v>
      </c>
      <c r="L127" s="413"/>
      <c r="M127" s="95"/>
      <c r="N127" s="95"/>
      <c r="Q127" s="141"/>
      <c r="R127" s="141"/>
      <c r="S127" s="141"/>
      <c r="T127" s="141"/>
      <c r="U127" s="141"/>
      <c r="V127" s="141"/>
      <c r="W127" s="141"/>
      <c r="X127" s="141"/>
      <c r="Y127" s="141"/>
    </row>
    <row r="128" spans="2:25" s="77" customFormat="1" ht="14.25" hidden="1" customHeight="1">
      <c r="B128" s="422"/>
      <c r="C128" s="422"/>
      <c r="D128" s="423"/>
      <c r="E128" s="418"/>
      <c r="F128" s="419"/>
      <c r="G128" s="396" t="s">
        <v>7</v>
      </c>
      <c r="H128" s="397"/>
      <c r="I128" s="396" t="s">
        <v>8</v>
      </c>
      <c r="J128" s="397"/>
      <c r="K128" s="160" t="s">
        <v>9</v>
      </c>
      <c r="L128" s="161" t="s">
        <v>10</v>
      </c>
      <c r="M128" s="95"/>
      <c r="N128" s="95"/>
      <c r="Q128" s="141"/>
      <c r="R128" s="141"/>
      <c r="S128" s="141"/>
      <c r="T128" s="141"/>
      <c r="U128" s="141"/>
      <c r="V128" s="141"/>
      <c r="W128" s="141"/>
      <c r="X128" s="141"/>
      <c r="Y128" s="141"/>
    </row>
    <row r="129" spans="2:25" s="77" customFormat="1" ht="16.5" hidden="1" customHeight="1">
      <c r="B129" s="414" t="s">
        <v>0</v>
      </c>
      <c r="C129" s="414"/>
      <c r="D129" s="415"/>
      <c r="E129" s="311">
        <f>SUM(E130,E131,E134,E135:E136,E139)</f>
        <v>24672</v>
      </c>
      <c r="F129" s="312" t="s">
        <v>100</v>
      </c>
      <c r="G129" s="311">
        <f>SUM(G130,G131,G134,G135:G136,G139)</f>
        <v>25302</v>
      </c>
      <c r="H129" s="312" t="s">
        <v>100</v>
      </c>
      <c r="I129" s="311">
        <f>SUM(I130,I131,I134,I135:I136,I139)</f>
        <v>35953</v>
      </c>
      <c r="J129" s="312" t="s">
        <v>100</v>
      </c>
      <c r="K129" s="313">
        <f>M129/G129*100</f>
        <v>-2.4899217453165754</v>
      </c>
      <c r="L129" s="314">
        <f>N129/I129*100</f>
        <v>-31.37707562651239</v>
      </c>
      <c r="M129" s="98">
        <f t="shared" ref="M129:M161" si="34">$E129-G129</f>
        <v>-630</v>
      </c>
      <c r="N129" s="98">
        <f t="shared" ref="N129:N161" si="35">E129-I129</f>
        <v>-11281</v>
      </c>
      <c r="Q129" s="141"/>
      <c r="R129" s="141"/>
      <c r="S129" s="141"/>
      <c r="T129" s="141"/>
      <c r="U129" s="141"/>
      <c r="V129" s="141"/>
      <c r="W129" s="141"/>
      <c r="X129" s="141"/>
      <c r="Y129" s="141"/>
    </row>
    <row r="130" spans="2:25" s="77" customFormat="1" ht="16.5" hidden="1" customHeight="1">
      <c r="B130" s="402" t="s">
        <v>15</v>
      </c>
      <c r="C130" s="410" t="s">
        <v>4</v>
      </c>
      <c r="D130" s="411"/>
      <c r="E130" s="162">
        <v>0</v>
      </c>
      <c r="F130" s="163">
        <f t="shared" ref="F130:F161" si="36">E130/E$129*100</f>
        <v>0</v>
      </c>
      <c r="G130" s="162">
        <v>0</v>
      </c>
      <c r="H130" s="163">
        <f t="shared" ref="H130:H161" si="37">G130/G$129*100</f>
        <v>0</v>
      </c>
      <c r="I130" s="162">
        <v>0</v>
      </c>
      <c r="J130" s="163">
        <f t="shared" ref="J130:J161" si="38">I130/I$129*100</f>
        <v>0</v>
      </c>
      <c r="K130" s="164">
        <v>0</v>
      </c>
      <c r="L130" s="165">
        <v>0</v>
      </c>
      <c r="M130" s="98">
        <f t="shared" si="34"/>
        <v>0</v>
      </c>
      <c r="N130" s="98">
        <f t="shared" si="35"/>
        <v>0</v>
      </c>
      <c r="Q130" s="141"/>
      <c r="R130" s="141"/>
      <c r="S130" s="141"/>
      <c r="T130" s="141"/>
      <c r="U130" s="141"/>
      <c r="V130" s="141"/>
      <c r="W130" s="141"/>
      <c r="X130" s="141"/>
      <c r="Y130" s="141"/>
    </row>
    <row r="131" spans="2:25" s="77" customFormat="1" ht="16.5" hidden="1" customHeight="1">
      <c r="B131" s="408"/>
      <c r="C131" s="398" t="s">
        <v>84</v>
      </c>
      <c r="D131" s="399"/>
      <c r="E131" s="166">
        <f>SUM(E132,E133)</f>
        <v>8456</v>
      </c>
      <c r="F131" s="167">
        <f t="shared" si="36"/>
        <v>34.273670557717253</v>
      </c>
      <c r="G131" s="166">
        <f>SUM(G132,G133)</f>
        <v>8047</v>
      </c>
      <c r="H131" s="167">
        <f t="shared" si="37"/>
        <v>31.803809975496005</v>
      </c>
      <c r="I131" s="166">
        <f>SUM(I132,I133)</f>
        <v>10488</v>
      </c>
      <c r="J131" s="167">
        <f t="shared" si="38"/>
        <v>29.17141824048063</v>
      </c>
      <c r="K131" s="168">
        <f>M131/G131*100</f>
        <v>5.0826394929787497</v>
      </c>
      <c r="L131" s="169">
        <f>N131/I131*100</f>
        <v>-19.374523264683447</v>
      </c>
      <c r="M131" s="98">
        <f t="shared" si="34"/>
        <v>409</v>
      </c>
      <c r="N131" s="98">
        <f t="shared" si="35"/>
        <v>-2032</v>
      </c>
      <c r="Q131" s="141"/>
      <c r="R131" s="141"/>
      <c r="S131" s="141"/>
      <c r="T131" s="141"/>
      <c r="U131" s="141"/>
      <c r="V131" s="141"/>
      <c r="W131" s="141"/>
      <c r="X131" s="141"/>
      <c r="Y131" s="141"/>
    </row>
    <row r="132" spans="2:25" s="77" customFormat="1" ht="16.5" hidden="1" customHeight="1">
      <c r="B132" s="408"/>
      <c r="D132" s="147" t="s">
        <v>16</v>
      </c>
      <c r="E132" s="170">
        <v>642</v>
      </c>
      <c r="F132" s="171">
        <f t="shared" si="36"/>
        <v>2.6021400778210118</v>
      </c>
      <c r="G132" s="170">
        <v>928</v>
      </c>
      <c r="H132" s="171">
        <f t="shared" si="37"/>
        <v>3.667694253418702</v>
      </c>
      <c r="I132" s="170">
        <v>769</v>
      </c>
      <c r="J132" s="171">
        <f t="shared" si="38"/>
        <v>2.1389035685478262</v>
      </c>
      <c r="K132" s="172">
        <f>M132/G132*100</f>
        <v>-30.818965517241381</v>
      </c>
      <c r="L132" s="173">
        <f>N132/I132*100</f>
        <v>-16.514954486345903</v>
      </c>
      <c r="M132" s="98">
        <f t="shared" si="34"/>
        <v>-286</v>
      </c>
      <c r="N132" s="98">
        <f t="shared" si="35"/>
        <v>-127</v>
      </c>
      <c r="Q132" s="141"/>
      <c r="R132" s="141"/>
      <c r="S132" s="141"/>
      <c r="T132" s="141"/>
      <c r="U132" s="141"/>
      <c r="V132" s="141"/>
      <c r="W132" s="141"/>
      <c r="X132" s="141"/>
      <c r="Y132" s="141"/>
    </row>
    <row r="133" spans="2:25" s="77" customFormat="1" ht="16.5" hidden="1" customHeight="1">
      <c r="B133" s="408"/>
      <c r="D133" s="151" t="s">
        <v>17</v>
      </c>
      <c r="E133" s="174">
        <v>7814</v>
      </c>
      <c r="F133" s="175">
        <f t="shared" si="36"/>
        <v>31.671530479896237</v>
      </c>
      <c r="G133" s="174">
        <v>7119</v>
      </c>
      <c r="H133" s="175">
        <f t="shared" si="37"/>
        <v>28.136115722077303</v>
      </c>
      <c r="I133" s="174">
        <v>9719</v>
      </c>
      <c r="J133" s="175">
        <f t="shared" si="38"/>
        <v>27.032514671932802</v>
      </c>
      <c r="K133" s="176">
        <f>M133/G133*100</f>
        <v>9.7626071077398517</v>
      </c>
      <c r="L133" s="177">
        <f>N133/I133*100</f>
        <v>-19.600781973454058</v>
      </c>
      <c r="M133" s="98">
        <f t="shared" si="34"/>
        <v>695</v>
      </c>
      <c r="N133" s="98">
        <f t="shared" si="35"/>
        <v>-1905</v>
      </c>
      <c r="Q133" s="141"/>
      <c r="R133" s="141"/>
      <c r="S133" s="141"/>
      <c r="T133" s="141"/>
      <c r="U133" s="141"/>
      <c r="V133" s="141"/>
      <c r="W133" s="141"/>
      <c r="X133" s="141"/>
      <c r="Y133" s="141"/>
    </row>
    <row r="134" spans="2:25" s="77" customFormat="1" ht="16.5" hidden="1" customHeight="1">
      <c r="B134" s="408"/>
      <c r="C134" s="398" t="s">
        <v>18</v>
      </c>
      <c r="D134" s="399"/>
      <c r="E134" s="166">
        <v>0</v>
      </c>
      <c r="F134" s="167">
        <f t="shared" si="36"/>
        <v>0</v>
      </c>
      <c r="G134" s="166">
        <v>0</v>
      </c>
      <c r="H134" s="167">
        <f t="shared" si="37"/>
        <v>0</v>
      </c>
      <c r="I134" s="166">
        <v>0</v>
      </c>
      <c r="J134" s="167">
        <f t="shared" si="38"/>
        <v>0</v>
      </c>
      <c r="K134" s="168">
        <v>0</v>
      </c>
      <c r="L134" s="169">
        <v>0</v>
      </c>
      <c r="M134" s="98">
        <f t="shared" si="34"/>
        <v>0</v>
      </c>
      <c r="N134" s="98">
        <f t="shared" si="35"/>
        <v>0</v>
      </c>
      <c r="Q134" s="141"/>
      <c r="R134" s="141"/>
      <c r="S134" s="141"/>
      <c r="T134" s="141"/>
      <c r="U134" s="141"/>
      <c r="V134" s="141"/>
      <c r="W134" s="141"/>
      <c r="X134" s="141"/>
      <c r="Y134" s="141"/>
    </row>
    <row r="135" spans="2:25" s="77" customFormat="1" ht="16.5" hidden="1" customHeight="1">
      <c r="B135" s="408"/>
      <c r="C135" s="398" t="s">
        <v>19</v>
      </c>
      <c r="D135" s="399"/>
      <c r="E135" s="166">
        <v>0</v>
      </c>
      <c r="F135" s="167">
        <f t="shared" si="36"/>
        <v>0</v>
      </c>
      <c r="G135" s="166">
        <v>0</v>
      </c>
      <c r="H135" s="167">
        <f t="shared" si="37"/>
        <v>0</v>
      </c>
      <c r="I135" s="166">
        <v>0</v>
      </c>
      <c r="J135" s="167">
        <f t="shared" si="38"/>
        <v>0</v>
      </c>
      <c r="K135" s="168">
        <v>0</v>
      </c>
      <c r="L135" s="169">
        <v>0</v>
      </c>
      <c r="M135" s="98">
        <f t="shared" si="34"/>
        <v>0</v>
      </c>
      <c r="N135" s="98">
        <f t="shared" si="35"/>
        <v>0</v>
      </c>
      <c r="Q135" s="141"/>
      <c r="R135" s="141"/>
      <c r="S135" s="141"/>
      <c r="T135" s="141"/>
      <c r="U135" s="141"/>
      <c r="V135" s="141"/>
      <c r="W135" s="141"/>
      <c r="X135" s="141"/>
      <c r="Y135" s="141"/>
    </row>
    <row r="136" spans="2:25" s="77" customFormat="1" ht="16.5" hidden="1" customHeight="1">
      <c r="B136" s="408"/>
      <c r="C136" s="398" t="s">
        <v>85</v>
      </c>
      <c r="D136" s="399"/>
      <c r="E136" s="166">
        <f>SUM(E137:E138)</f>
        <v>16216</v>
      </c>
      <c r="F136" s="167">
        <f t="shared" si="36"/>
        <v>65.726329442282747</v>
      </c>
      <c r="G136" s="166">
        <f>SUM(G137:G138)</f>
        <v>17255</v>
      </c>
      <c r="H136" s="167">
        <f t="shared" si="37"/>
        <v>68.196190024503991</v>
      </c>
      <c r="I136" s="166">
        <f>SUM(I137:I138)</f>
        <v>25465</v>
      </c>
      <c r="J136" s="167">
        <f t="shared" si="38"/>
        <v>70.828581759519366</v>
      </c>
      <c r="K136" s="168">
        <f>M136/G136*100</f>
        <v>-6.0214430599826141</v>
      </c>
      <c r="L136" s="169">
        <f>N136/I136*100</f>
        <v>-36.320439819359905</v>
      </c>
      <c r="M136" s="98">
        <f t="shared" si="34"/>
        <v>-1039</v>
      </c>
      <c r="N136" s="98">
        <f t="shared" si="35"/>
        <v>-9249</v>
      </c>
      <c r="Q136" s="141"/>
      <c r="R136" s="141"/>
      <c r="S136" s="141"/>
      <c r="T136" s="141"/>
      <c r="U136" s="141"/>
      <c r="V136" s="141"/>
      <c r="W136" s="141"/>
      <c r="X136" s="141"/>
      <c r="Y136" s="141"/>
    </row>
    <row r="137" spans="2:25" s="138" customFormat="1" ht="16.5" hidden="1" customHeight="1">
      <c r="B137" s="408"/>
      <c r="D137" s="147" t="s">
        <v>20</v>
      </c>
      <c r="E137" s="170">
        <v>16199</v>
      </c>
      <c r="F137" s="171">
        <f t="shared" si="36"/>
        <v>65.657425421530476</v>
      </c>
      <c r="G137" s="170">
        <v>17197</v>
      </c>
      <c r="H137" s="171">
        <f t="shared" si="37"/>
        <v>67.966959133665327</v>
      </c>
      <c r="I137" s="170">
        <v>25412</v>
      </c>
      <c r="J137" s="171">
        <f t="shared" si="38"/>
        <v>70.681167079242343</v>
      </c>
      <c r="K137" s="172">
        <f>M137/G137*100</f>
        <v>-5.8033377914752577</v>
      </c>
      <c r="L137" s="173">
        <f>N137/I137*100</f>
        <v>-36.254525421060919</v>
      </c>
      <c r="M137" s="137">
        <f t="shared" si="34"/>
        <v>-998</v>
      </c>
      <c r="N137" s="137">
        <f t="shared" si="35"/>
        <v>-9213</v>
      </c>
      <c r="Q137" s="239"/>
      <c r="R137" s="239"/>
      <c r="S137" s="239"/>
      <c r="T137" s="239"/>
      <c r="U137" s="239"/>
      <c r="V137" s="239"/>
      <c r="W137" s="239"/>
      <c r="X137" s="239"/>
      <c r="Y137" s="239"/>
    </row>
    <row r="138" spans="2:25" s="138" customFormat="1" ht="16.5" hidden="1" customHeight="1">
      <c r="B138" s="408"/>
      <c r="D138" s="151" t="s">
        <v>21</v>
      </c>
      <c r="E138" s="174">
        <v>17</v>
      </c>
      <c r="F138" s="175">
        <f t="shared" si="36"/>
        <v>6.8904020752269785E-2</v>
      </c>
      <c r="G138" s="174">
        <v>58</v>
      </c>
      <c r="H138" s="175">
        <f t="shared" si="37"/>
        <v>0.22923089083866888</v>
      </c>
      <c r="I138" s="174">
        <v>53</v>
      </c>
      <c r="J138" s="175">
        <f t="shared" si="38"/>
        <v>0.14741468027702834</v>
      </c>
      <c r="K138" s="176">
        <f>M138/G138*100</f>
        <v>-70.689655172413794</v>
      </c>
      <c r="L138" s="177">
        <f>N138/I138*100</f>
        <v>-67.924528301886795</v>
      </c>
      <c r="M138" s="137">
        <f t="shared" si="34"/>
        <v>-41</v>
      </c>
      <c r="N138" s="137">
        <f t="shared" si="35"/>
        <v>-36</v>
      </c>
      <c r="Q138" s="239"/>
      <c r="R138" s="239"/>
      <c r="S138" s="239"/>
      <c r="T138" s="239"/>
      <c r="U138" s="239"/>
      <c r="V138" s="239"/>
      <c r="W138" s="239"/>
      <c r="X138" s="239"/>
      <c r="Y138" s="239"/>
    </row>
    <row r="139" spans="2:25" s="77" customFormat="1" ht="16.5" hidden="1" customHeight="1">
      <c r="B139" s="409"/>
      <c r="C139" s="400" t="s">
        <v>22</v>
      </c>
      <c r="D139" s="401"/>
      <c r="E139" s="208">
        <v>0</v>
      </c>
      <c r="F139" s="209">
        <f t="shared" si="36"/>
        <v>0</v>
      </c>
      <c r="G139" s="208">
        <v>0</v>
      </c>
      <c r="H139" s="209">
        <f t="shared" si="37"/>
        <v>0</v>
      </c>
      <c r="I139" s="208">
        <v>0</v>
      </c>
      <c r="J139" s="209">
        <f t="shared" si="38"/>
        <v>0</v>
      </c>
      <c r="K139" s="178">
        <v>0</v>
      </c>
      <c r="L139" s="179">
        <v>0</v>
      </c>
      <c r="M139" s="98">
        <f t="shared" si="34"/>
        <v>0</v>
      </c>
      <c r="N139" s="98">
        <f t="shared" si="35"/>
        <v>0</v>
      </c>
      <c r="Q139" s="141"/>
      <c r="R139" s="141"/>
      <c r="S139" s="141"/>
      <c r="T139" s="141"/>
      <c r="U139" s="141"/>
      <c r="V139" s="141"/>
      <c r="W139" s="141"/>
      <c r="X139" s="141"/>
      <c r="Y139" s="141"/>
    </row>
    <row r="140" spans="2:25" s="77" customFormat="1" ht="16.5" hidden="1" customHeight="1">
      <c r="B140" s="402" t="s">
        <v>23</v>
      </c>
      <c r="C140" s="405" t="s">
        <v>24</v>
      </c>
      <c r="D140" s="315" t="s">
        <v>25</v>
      </c>
      <c r="E140" s="316">
        <v>0</v>
      </c>
      <c r="F140" s="317">
        <f t="shared" si="36"/>
        <v>0</v>
      </c>
      <c r="G140" s="316">
        <v>0</v>
      </c>
      <c r="H140" s="317">
        <f t="shared" si="37"/>
        <v>0</v>
      </c>
      <c r="I140" s="316">
        <v>500</v>
      </c>
      <c r="J140" s="317">
        <f t="shared" si="38"/>
        <v>1.3907045309153618</v>
      </c>
      <c r="K140" s="318">
        <v>0</v>
      </c>
      <c r="L140" s="319">
        <f>N140/I140*100</f>
        <v>-100</v>
      </c>
      <c r="M140" s="98">
        <f t="shared" si="34"/>
        <v>0</v>
      </c>
      <c r="N140" s="98">
        <f t="shared" si="35"/>
        <v>-500</v>
      </c>
      <c r="Q140" s="141"/>
      <c r="R140" s="141"/>
      <c r="S140" s="141"/>
      <c r="T140" s="141"/>
      <c r="U140" s="141"/>
      <c r="V140" s="141"/>
      <c r="W140" s="141"/>
      <c r="X140" s="141"/>
      <c r="Y140" s="141"/>
    </row>
    <row r="141" spans="2:25" s="77" customFormat="1" ht="16.5" hidden="1" customHeight="1">
      <c r="B141" s="403"/>
      <c r="C141" s="406"/>
      <c r="D141" s="154" t="s">
        <v>26</v>
      </c>
      <c r="E141" s="180">
        <v>0</v>
      </c>
      <c r="F141" s="181">
        <f t="shared" si="36"/>
        <v>0</v>
      </c>
      <c r="G141" s="180">
        <v>0</v>
      </c>
      <c r="H141" s="181">
        <f t="shared" si="37"/>
        <v>0</v>
      </c>
      <c r="I141" s="180">
        <v>0</v>
      </c>
      <c r="J141" s="181">
        <f t="shared" si="38"/>
        <v>0</v>
      </c>
      <c r="K141" s="182">
        <v>0</v>
      </c>
      <c r="L141" s="183">
        <v>0</v>
      </c>
      <c r="M141" s="98">
        <f t="shared" si="34"/>
        <v>0</v>
      </c>
      <c r="N141" s="98">
        <f t="shared" si="35"/>
        <v>0</v>
      </c>
      <c r="Q141" s="141"/>
      <c r="R141" s="141"/>
      <c r="S141" s="141"/>
      <c r="T141" s="141"/>
      <c r="U141" s="141"/>
      <c r="V141" s="141"/>
      <c r="W141" s="141"/>
      <c r="X141" s="141"/>
      <c r="Y141" s="141"/>
    </row>
    <row r="142" spans="2:25" s="77" customFormat="1" ht="16.5" hidden="1" customHeight="1">
      <c r="B142" s="403"/>
      <c r="C142" s="406"/>
      <c r="D142" s="154" t="s">
        <v>27</v>
      </c>
      <c r="E142" s="180">
        <v>0</v>
      </c>
      <c r="F142" s="181">
        <f t="shared" si="36"/>
        <v>0</v>
      </c>
      <c r="G142" s="180">
        <v>0</v>
      </c>
      <c r="H142" s="181">
        <f t="shared" si="37"/>
        <v>0</v>
      </c>
      <c r="I142" s="180">
        <v>0</v>
      </c>
      <c r="J142" s="181">
        <f t="shared" si="38"/>
        <v>0</v>
      </c>
      <c r="K142" s="182">
        <v>0</v>
      </c>
      <c r="L142" s="183">
        <v>0</v>
      </c>
      <c r="M142" s="98">
        <f t="shared" si="34"/>
        <v>0</v>
      </c>
      <c r="N142" s="98">
        <f t="shared" si="35"/>
        <v>0</v>
      </c>
      <c r="Q142" s="141"/>
      <c r="R142" s="141"/>
      <c r="S142" s="141"/>
      <c r="T142" s="141"/>
      <c r="U142" s="141"/>
      <c r="V142" s="141"/>
      <c r="W142" s="141"/>
      <c r="X142" s="141"/>
      <c r="Y142" s="141"/>
    </row>
    <row r="143" spans="2:25" s="77" customFormat="1" ht="16.5" hidden="1" customHeight="1">
      <c r="B143" s="403"/>
      <c r="C143" s="406"/>
      <c r="D143" s="154" t="s">
        <v>28</v>
      </c>
      <c r="E143" s="180">
        <v>0</v>
      </c>
      <c r="F143" s="181">
        <f t="shared" si="36"/>
        <v>0</v>
      </c>
      <c r="G143" s="180">
        <v>0</v>
      </c>
      <c r="H143" s="181">
        <f t="shared" si="37"/>
        <v>0</v>
      </c>
      <c r="I143" s="180">
        <v>0</v>
      </c>
      <c r="J143" s="181">
        <f t="shared" si="38"/>
        <v>0</v>
      </c>
      <c r="K143" s="182">
        <v>0</v>
      </c>
      <c r="L143" s="183">
        <v>0</v>
      </c>
      <c r="M143" s="98">
        <f t="shared" si="34"/>
        <v>0</v>
      </c>
      <c r="N143" s="98">
        <f t="shared" si="35"/>
        <v>0</v>
      </c>
      <c r="Q143" s="141"/>
      <c r="R143" s="141"/>
      <c r="S143" s="141"/>
      <c r="T143" s="141"/>
      <c r="U143" s="141"/>
      <c r="V143" s="141"/>
      <c r="W143" s="141"/>
      <c r="X143" s="141"/>
      <c r="Y143" s="141"/>
    </row>
    <row r="144" spans="2:25" s="77" customFormat="1" ht="16.5" hidden="1" customHeight="1">
      <c r="B144" s="403"/>
      <c r="C144" s="406"/>
      <c r="D144" s="154" t="s">
        <v>29</v>
      </c>
      <c r="E144" s="180">
        <v>3888</v>
      </c>
      <c r="F144" s="181">
        <f t="shared" si="36"/>
        <v>15.758754863813229</v>
      </c>
      <c r="G144" s="180">
        <v>3130</v>
      </c>
      <c r="H144" s="181">
        <f t="shared" si="37"/>
        <v>12.370563591810924</v>
      </c>
      <c r="I144" s="180">
        <v>2662</v>
      </c>
      <c r="J144" s="181">
        <f t="shared" si="38"/>
        <v>7.4041109225933859</v>
      </c>
      <c r="K144" s="182">
        <f>M144/G144*100</f>
        <v>24.217252396166135</v>
      </c>
      <c r="L144" s="183">
        <f>N144/I144*100</f>
        <v>46.055597295266715</v>
      </c>
      <c r="M144" s="98">
        <f t="shared" si="34"/>
        <v>758</v>
      </c>
      <c r="N144" s="98">
        <f t="shared" si="35"/>
        <v>1226</v>
      </c>
      <c r="Q144" s="141"/>
      <c r="R144" s="141"/>
      <c r="S144" s="141"/>
      <c r="T144" s="141"/>
      <c r="U144" s="141"/>
      <c r="V144" s="141"/>
      <c r="W144" s="141"/>
      <c r="X144" s="141"/>
      <c r="Y144" s="141"/>
    </row>
    <row r="145" spans="2:25" s="77" customFormat="1" ht="16.5" hidden="1" customHeight="1">
      <c r="B145" s="403"/>
      <c r="C145" s="406"/>
      <c r="D145" s="154" t="s">
        <v>30</v>
      </c>
      <c r="E145" s="180">
        <v>878</v>
      </c>
      <c r="F145" s="181">
        <f t="shared" si="36"/>
        <v>3.5586900129701684</v>
      </c>
      <c r="G145" s="180">
        <v>1566</v>
      </c>
      <c r="H145" s="181">
        <f t="shared" si="37"/>
        <v>6.1892340526440597</v>
      </c>
      <c r="I145" s="180">
        <v>997</v>
      </c>
      <c r="J145" s="181">
        <f t="shared" si="38"/>
        <v>2.7730648346452313</v>
      </c>
      <c r="K145" s="182">
        <f>M145/G145*100</f>
        <v>-43.933588761174967</v>
      </c>
      <c r="L145" s="183">
        <f>N145/I145*100</f>
        <v>-11.9358074222668</v>
      </c>
      <c r="M145" s="98">
        <f t="shared" si="34"/>
        <v>-688</v>
      </c>
      <c r="N145" s="98">
        <f t="shared" si="35"/>
        <v>-119</v>
      </c>
      <c r="Q145" s="141"/>
      <c r="R145" s="141"/>
      <c r="S145" s="141"/>
      <c r="T145" s="141"/>
      <c r="U145" s="141"/>
      <c r="V145" s="141"/>
      <c r="W145" s="141"/>
      <c r="X145" s="141"/>
      <c r="Y145" s="141"/>
    </row>
    <row r="146" spans="2:25" s="77" customFormat="1" ht="16.5" hidden="1" customHeight="1">
      <c r="B146" s="403"/>
      <c r="C146" s="406"/>
      <c r="D146" s="154" t="s">
        <v>31</v>
      </c>
      <c r="E146" s="180">
        <v>0</v>
      </c>
      <c r="F146" s="181">
        <f t="shared" si="36"/>
        <v>0</v>
      </c>
      <c r="G146" s="180">
        <v>0</v>
      </c>
      <c r="H146" s="181">
        <f t="shared" si="37"/>
        <v>0</v>
      </c>
      <c r="I146" s="180">
        <v>0</v>
      </c>
      <c r="J146" s="181">
        <f t="shared" si="38"/>
        <v>0</v>
      </c>
      <c r="K146" s="182">
        <v>0</v>
      </c>
      <c r="L146" s="183">
        <v>0</v>
      </c>
      <c r="M146" s="98">
        <f t="shared" si="34"/>
        <v>0</v>
      </c>
      <c r="N146" s="98">
        <f t="shared" si="35"/>
        <v>0</v>
      </c>
      <c r="Q146" s="141"/>
      <c r="R146" s="141"/>
      <c r="S146" s="141"/>
      <c r="T146" s="141"/>
      <c r="U146" s="141"/>
      <c r="V146" s="141"/>
      <c r="W146" s="141"/>
      <c r="X146" s="141"/>
      <c r="Y146" s="141"/>
    </row>
    <row r="147" spans="2:25" s="77" customFormat="1" ht="16.5" hidden="1" customHeight="1">
      <c r="B147" s="403"/>
      <c r="C147" s="406"/>
      <c r="D147" s="154" t="s">
        <v>32</v>
      </c>
      <c r="E147" s="180">
        <v>0</v>
      </c>
      <c r="F147" s="181">
        <f t="shared" si="36"/>
        <v>0</v>
      </c>
      <c r="G147" s="180">
        <v>0</v>
      </c>
      <c r="H147" s="181">
        <f t="shared" si="37"/>
        <v>0</v>
      </c>
      <c r="I147" s="180">
        <v>0</v>
      </c>
      <c r="J147" s="181">
        <f t="shared" si="38"/>
        <v>0</v>
      </c>
      <c r="K147" s="182">
        <v>0</v>
      </c>
      <c r="L147" s="183">
        <v>0</v>
      </c>
      <c r="M147" s="98">
        <f t="shared" si="34"/>
        <v>0</v>
      </c>
      <c r="N147" s="98">
        <f t="shared" si="35"/>
        <v>0</v>
      </c>
      <c r="Q147" s="141"/>
      <c r="R147" s="141"/>
      <c r="S147" s="141"/>
      <c r="T147" s="141"/>
      <c r="U147" s="141"/>
      <c r="V147" s="141"/>
      <c r="W147" s="141"/>
      <c r="X147" s="141"/>
      <c r="Y147" s="141"/>
    </row>
    <row r="148" spans="2:25" s="77" customFormat="1" ht="16.5" hidden="1" customHeight="1">
      <c r="B148" s="403"/>
      <c r="C148" s="406"/>
      <c r="D148" s="154" t="s">
        <v>33</v>
      </c>
      <c r="E148" s="180">
        <v>0</v>
      </c>
      <c r="F148" s="181">
        <f t="shared" si="36"/>
        <v>0</v>
      </c>
      <c r="G148" s="180">
        <v>0</v>
      </c>
      <c r="H148" s="181">
        <f t="shared" si="37"/>
        <v>0</v>
      </c>
      <c r="I148" s="180">
        <v>0</v>
      </c>
      <c r="J148" s="181">
        <f t="shared" si="38"/>
        <v>0</v>
      </c>
      <c r="K148" s="182">
        <v>0</v>
      </c>
      <c r="L148" s="183">
        <v>0</v>
      </c>
      <c r="M148" s="98">
        <f t="shared" si="34"/>
        <v>0</v>
      </c>
      <c r="N148" s="98">
        <f t="shared" si="35"/>
        <v>0</v>
      </c>
      <c r="Q148" s="141"/>
      <c r="R148" s="141"/>
      <c r="S148" s="141"/>
      <c r="T148" s="141"/>
      <c r="U148" s="141"/>
      <c r="V148" s="141"/>
      <c r="W148" s="141"/>
      <c r="X148" s="141"/>
      <c r="Y148" s="141"/>
    </row>
    <row r="149" spans="2:25" s="77" customFormat="1" ht="16.5" hidden="1" customHeight="1">
      <c r="B149" s="403"/>
      <c r="C149" s="406"/>
      <c r="D149" s="154" t="s">
        <v>34</v>
      </c>
      <c r="E149" s="180">
        <v>782</v>
      </c>
      <c r="F149" s="181">
        <f t="shared" si="36"/>
        <v>3.1695849546044097</v>
      </c>
      <c r="G149" s="180">
        <v>851</v>
      </c>
      <c r="H149" s="181">
        <f t="shared" si="37"/>
        <v>3.3633704845466759</v>
      </c>
      <c r="I149" s="180">
        <v>2045</v>
      </c>
      <c r="J149" s="181">
        <f t="shared" si="38"/>
        <v>5.6879815314438291</v>
      </c>
      <c r="K149" s="182">
        <f>M149/G149*100</f>
        <v>-8.1081081081081088</v>
      </c>
      <c r="L149" s="183">
        <f>N149/I149*100</f>
        <v>-61.760391198044005</v>
      </c>
      <c r="M149" s="98">
        <f t="shared" si="34"/>
        <v>-69</v>
      </c>
      <c r="N149" s="98">
        <f t="shared" si="35"/>
        <v>-1263</v>
      </c>
      <c r="Q149" s="141"/>
      <c r="R149" s="141"/>
      <c r="S149" s="141"/>
      <c r="T149" s="141"/>
      <c r="U149" s="141"/>
      <c r="V149" s="141"/>
      <c r="W149" s="141"/>
      <c r="X149" s="141"/>
      <c r="Y149" s="141"/>
    </row>
    <row r="150" spans="2:25" s="77" customFormat="1" ht="16.5" hidden="1" customHeight="1">
      <c r="B150" s="403"/>
      <c r="C150" s="406"/>
      <c r="D150" s="154" t="s">
        <v>35</v>
      </c>
      <c r="E150" s="180">
        <v>18197</v>
      </c>
      <c r="F150" s="181">
        <f t="shared" si="36"/>
        <v>73.755674448767834</v>
      </c>
      <c r="G150" s="180">
        <v>18577</v>
      </c>
      <c r="H150" s="181">
        <f t="shared" si="37"/>
        <v>73.4210734329302</v>
      </c>
      <c r="I150" s="180">
        <v>28564</v>
      </c>
      <c r="J150" s="181">
        <f t="shared" si="38"/>
        <v>79.448168442132783</v>
      </c>
      <c r="K150" s="182">
        <f>M150/G150*100</f>
        <v>-2.0455401840986163</v>
      </c>
      <c r="L150" s="183">
        <f>N150/I150*100</f>
        <v>-36.2939364234701</v>
      </c>
      <c r="M150" s="98">
        <f t="shared" si="34"/>
        <v>-380</v>
      </c>
      <c r="N150" s="98">
        <f t="shared" si="35"/>
        <v>-10367</v>
      </c>
      <c r="Q150" s="141"/>
      <c r="R150" s="141"/>
      <c r="S150" s="141"/>
      <c r="T150" s="141"/>
      <c r="U150" s="141"/>
      <c r="V150" s="141"/>
      <c r="W150" s="141"/>
      <c r="X150" s="141"/>
      <c r="Y150" s="141"/>
    </row>
    <row r="151" spans="2:25" s="77" customFormat="1" ht="16.5" hidden="1" customHeight="1">
      <c r="B151" s="403"/>
      <c r="C151" s="406"/>
      <c r="D151" s="154" t="s">
        <v>36</v>
      </c>
      <c r="E151" s="180">
        <v>0</v>
      </c>
      <c r="F151" s="181">
        <f t="shared" si="36"/>
        <v>0</v>
      </c>
      <c r="G151" s="180">
        <v>0</v>
      </c>
      <c r="H151" s="181">
        <f t="shared" si="37"/>
        <v>0</v>
      </c>
      <c r="I151" s="180">
        <v>0</v>
      </c>
      <c r="J151" s="181">
        <f t="shared" si="38"/>
        <v>0</v>
      </c>
      <c r="K151" s="182">
        <v>0</v>
      </c>
      <c r="L151" s="183">
        <v>0</v>
      </c>
      <c r="M151" s="98">
        <f t="shared" si="34"/>
        <v>0</v>
      </c>
      <c r="N151" s="98">
        <f t="shared" si="35"/>
        <v>0</v>
      </c>
      <c r="Q151" s="141"/>
      <c r="R151" s="141"/>
      <c r="S151" s="141"/>
      <c r="T151" s="141"/>
      <c r="U151" s="141"/>
      <c r="V151" s="141"/>
      <c r="W151" s="141"/>
      <c r="X151" s="141"/>
      <c r="Y151" s="141"/>
    </row>
    <row r="152" spans="2:25" s="77" customFormat="1" ht="16.5" hidden="1" customHeight="1">
      <c r="B152" s="403"/>
      <c r="C152" s="406"/>
      <c r="D152" s="154" t="s">
        <v>37</v>
      </c>
      <c r="E152" s="180">
        <v>0</v>
      </c>
      <c r="F152" s="181">
        <f t="shared" si="36"/>
        <v>0</v>
      </c>
      <c r="G152" s="180">
        <v>0</v>
      </c>
      <c r="H152" s="181">
        <f t="shared" si="37"/>
        <v>0</v>
      </c>
      <c r="I152" s="180">
        <v>0</v>
      </c>
      <c r="J152" s="181">
        <f t="shared" si="38"/>
        <v>0</v>
      </c>
      <c r="K152" s="182">
        <v>0</v>
      </c>
      <c r="L152" s="183">
        <v>0</v>
      </c>
      <c r="M152" s="98">
        <f t="shared" si="34"/>
        <v>0</v>
      </c>
      <c r="N152" s="98">
        <f t="shared" si="35"/>
        <v>0</v>
      </c>
      <c r="Q152" s="141"/>
      <c r="R152" s="141"/>
      <c r="S152" s="141"/>
      <c r="T152" s="141"/>
      <c r="U152" s="141"/>
      <c r="V152" s="141"/>
      <c r="W152" s="141"/>
      <c r="X152" s="141"/>
      <c r="Y152" s="141"/>
    </row>
    <row r="153" spans="2:25" s="77" customFormat="1" ht="16.5" hidden="1" customHeight="1">
      <c r="B153" s="403"/>
      <c r="C153" s="407"/>
      <c r="D153" s="158" t="s">
        <v>38</v>
      </c>
      <c r="E153" s="210">
        <v>927</v>
      </c>
      <c r="F153" s="211">
        <f t="shared" si="36"/>
        <v>3.757295719844358</v>
      </c>
      <c r="G153" s="210">
        <v>1178</v>
      </c>
      <c r="H153" s="211">
        <f t="shared" si="37"/>
        <v>4.6557584380681369</v>
      </c>
      <c r="I153" s="210">
        <v>1185</v>
      </c>
      <c r="J153" s="211">
        <f t="shared" si="38"/>
        <v>3.2959697382694073</v>
      </c>
      <c r="K153" s="212">
        <f>M153/G153*100</f>
        <v>-21.30730050933786</v>
      </c>
      <c r="L153" s="184">
        <f>N153/I153*100</f>
        <v>-21.772151898734176</v>
      </c>
      <c r="M153" s="98">
        <f t="shared" si="34"/>
        <v>-251</v>
      </c>
      <c r="N153" s="98">
        <f t="shared" si="35"/>
        <v>-258</v>
      </c>
      <c r="Q153" s="141"/>
      <c r="R153" s="141"/>
      <c r="S153" s="141"/>
      <c r="T153" s="141"/>
      <c r="U153" s="141"/>
      <c r="V153" s="141"/>
      <c r="W153" s="141"/>
      <c r="X153" s="141"/>
      <c r="Y153" s="141"/>
    </row>
    <row r="154" spans="2:25" s="77" customFormat="1" ht="16.5" hidden="1" customHeight="1">
      <c r="B154" s="403"/>
      <c r="C154" s="405" t="s">
        <v>39</v>
      </c>
      <c r="D154" s="315" t="s">
        <v>40</v>
      </c>
      <c r="E154" s="316">
        <v>870</v>
      </c>
      <c r="F154" s="317">
        <f t="shared" si="36"/>
        <v>3.5262645914396886</v>
      </c>
      <c r="G154" s="316">
        <v>1081</v>
      </c>
      <c r="H154" s="317">
        <f t="shared" si="37"/>
        <v>4.272389534424156</v>
      </c>
      <c r="I154" s="316">
        <v>1220</v>
      </c>
      <c r="J154" s="317">
        <f t="shared" si="38"/>
        <v>3.3933190554334822</v>
      </c>
      <c r="K154" s="318">
        <f>M154/G154*100</f>
        <v>-19.518963922294173</v>
      </c>
      <c r="L154" s="319">
        <f>N154/I154*100</f>
        <v>-28.688524590163933</v>
      </c>
      <c r="M154" s="98">
        <f t="shared" si="34"/>
        <v>-211</v>
      </c>
      <c r="N154" s="98">
        <f t="shared" si="35"/>
        <v>-350</v>
      </c>
      <c r="Q154" s="141"/>
      <c r="R154" s="141"/>
      <c r="S154" s="141"/>
      <c r="T154" s="141"/>
      <c r="U154" s="141"/>
      <c r="V154" s="141"/>
      <c r="W154" s="141"/>
      <c r="X154" s="141"/>
      <c r="Y154" s="141"/>
    </row>
    <row r="155" spans="2:25" s="77" customFormat="1" ht="16.5" hidden="1" customHeight="1">
      <c r="B155" s="403"/>
      <c r="C155" s="406"/>
      <c r="D155" s="154" t="s">
        <v>41</v>
      </c>
      <c r="E155" s="180">
        <v>2032</v>
      </c>
      <c r="F155" s="181">
        <f t="shared" si="36"/>
        <v>8.2360570687418928</v>
      </c>
      <c r="G155" s="180">
        <v>2051</v>
      </c>
      <c r="H155" s="181">
        <f t="shared" si="37"/>
        <v>8.1060785708639624</v>
      </c>
      <c r="I155" s="180">
        <v>1996</v>
      </c>
      <c r="J155" s="181">
        <f t="shared" si="38"/>
        <v>5.5516924874141242</v>
      </c>
      <c r="K155" s="182">
        <f>M155/G155*100</f>
        <v>-0.92637737688932231</v>
      </c>
      <c r="L155" s="183">
        <f>N155/I155*100</f>
        <v>1.8036072144288577</v>
      </c>
      <c r="M155" s="98">
        <f t="shared" si="34"/>
        <v>-19</v>
      </c>
      <c r="N155" s="98">
        <f t="shared" si="35"/>
        <v>36</v>
      </c>
      <c r="Q155" s="141"/>
      <c r="R155" s="141"/>
      <c r="S155" s="141"/>
      <c r="T155" s="141"/>
      <c r="U155" s="141"/>
      <c r="V155" s="141"/>
      <c r="W155" s="141"/>
      <c r="X155" s="141"/>
      <c r="Y155" s="141"/>
    </row>
    <row r="156" spans="2:25" s="77" customFormat="1" ht="16.5" hidden="1" customHeight="1">
      <c r="B156" s="403"/>
      <c r="C156" s="406"/>
      <c r="D156" s="154" t="s">
        <v>42</v>
      </c>
      <c r="E156" s="180">
        <v>640</v>
      </c>
      <c r="F156" s="181">
        <f t="shared" si="36"/>
        <v>2.5940337224383918</v>
      </c>
      <c r="G156" s="180">
        <v>639</v>
      </c>
      <c r="H156" s="181">
        <f t="shared" si="37"/>
        <v>2.5254920559639555</v>
      </c>
      <c r="I156" s="180">
        <v>663</v>
      </c>
      <c r="J156" s="181">
        <f t="shared" si="38"/>
        <v>1.8440742079937695</v>
      </c>
      <c r="K156" s="182">
        <f>M156/G156*100</f>
        <v>0.1564945226917058</v>
      </c>
      <c r="L156" s="183">
        <f>N156/I156*100</f>
        <v>-3.4690799396681751</v>
      </c>
      <c r="M156" s="98">
        <f t="shared" si="34"/>
        <v>1</v>
      </c>
      <c r="N156" s="98">
        <f t="shared" si="35"/>
        <v>-23</v>
      </c>
      <c r="Q156" s="141"/>
      <c r="R156" s="141"/>
      <c r="S156" s="141"/>
      <c r="T156" s="141"/>
      <c r="U156" s="141"/>
      <c r="V156" s="141"/>
      <c r="W156" s="141"/>
      <c r="X156" s="141"/>
      <c r="Y156" s="141"/>
    </row>
    <row r="157" spans="2:25" s="77" customFormat="1" ht="16.5" hidden="1" customHeight="1">
      <c r="B157" s="403"/>
      <c r="C157" s="406"/>
      <c r="D157" s="154" t="s">
        <v>43</v>
      </c>
      <c r="E157" s="180">
        <v>20226</v>
      </c>
      <c r="F157" s="181">
        <f t="shared" si="36"/>
        <v>81.979571984435793</v>
      </c>
      <c r="G157" s="180">
        <v>19854</v>
      </c>
      <c r="H157" s="181">
        <f t="shared" si="37"/>
        <v>78.468105288119517</v>
      </c>
      <c r="I157" s="180">
        <v>29738</v>
      </c>
      <c r="J157" s="181">
        <f t="shared" si="38"/>
        <v>82.713542680722057</v>
      </c>
      <c r="K157" s="182">
        <f>M157/G157*100</f>
        <v>1.8736778482925356</v>
      </c>
      <c r="L157" s="183">
        <f>N157/I157*100</f>
        <v>-31.98601116416706</v>
      </c>
      <c r="M157" s="98">
        <f t="shared" si="34"/>
        <v>372</v>
      </c>
      <c r="N157" s="98">
        <f t="shared" si="35"/>
        <v>-9512</v>
      </c>
      <c r="Q157" s="141"/>
      <c r="R157" s="141"/>
      <c r="S157" s="141"/>
      <c r="T157" s="141"/>
      <c r="U157" s="141"/>
      <c r="V157" s="141"/>
      <c r="W157" s="141"/>
      <c r="X157" s="141"/>
      <c r="Y157" s="141"/>
    </row>
    <row r="158" spans="2:25" s="77" customFormat="1" ht="16.5" hidden="1" customHeight="1">
      <c r="B158" s="403"/>
      <c r="C158" s="406"/>
      <c r="D158" s="154" t="s">
        <v>44</v>
      </c>
      <c r="E158" s="180">
        <v>0</v>
      </c>
      <c r="F158" s="181">
        <f t="shared" si="36"/>
        <v>0</v>
      </c>
      <c r="G158" s="180">
        <v>0</v>
      </c>
      <c r="H158" s="181">
        <f t="shared" si="37"/>
        <v>0</v>
      </c>
      <c r="I158" s="180">
        <v>0</v>
      </c>
      <c r="J158" s="181">
        <f t="shared" si="38"/>
        <v>0</v>
      </c>
      <c r="K158" s="182">
        <v>0</v>
      </c>
      <c r="L158" s="183">
        <v>0</v>
      </c>
      <c r="M158" s="98">
        <f t="shared" si="34"/>
        <v>0</v>
      </c>
      <c r="N158" s="98">
        <f t="shared" si="35"/>
        <v>0</v>
      </c>
      <c r="Q158" s="141"/>
      <c r="R158" s="141"/>
      <c r="S158" s="141"/>
      <c r="T158" s="141"/>
      <c r="U158" s="141"/>
      <c r="V158" s="141"/>
      <c r="W158" s="141"/>
      <c r="X158" s="141"/>
      <c r="Y158" s="141"/>
    </row>
    <row r="159" spans="2:25" s="77" customFormat="1" ht="16.5" hidden="1" customHeight="1">
      <c r="B159" s="403"/>
      <c r="C159" s="406"/>
      <c r="D159" s="154" t="s">
        <v>45</v>
      </c>
      <c r="E159" s="180">
        <v>0</v>
      </c>
      <c r="F159" s="181">
        <f t="shared" si="36"/>
        <v>0</v>
      </c>
      <c r="G159" s="180">
        <v>0</v>
      </c>
      <c r="H159" s="181">
        <f t="shared" si="37"/>
        <v>0</v>
      </c>
      <c r="I159" s="180">
        <v>0</v>
      </c>
      <c r="J159" s="181">
        <f t="shared" si="38"/>
        <v>0</v>
      </c>
      <c r="K159" s="182">
        <v>0</v>
      </c>
      <c r="L159" s="183">
        <v>0</v>
      </c>
      <c r="M159" s="98">
        <f t="shared" si="34"/>
        <v>0</v>
      </c>
      <c r="N159" s="98">
        <f t="shared" si="35"/>
        <v>0</v>
      </c>
      <c r="Q159" s="141"/>
      <c r="R159" s="141"/>
      <c r="S159" s="141"/>
      <c r="T159" s="141"/>
      <c r="U159" s="141"/>
      <c r="V159" s="141"/>
      <c r="W159" s="141"/>
      <c r="X159" s="141"/>
      <c r="Y159" s="141"/>
    </row>
    <row r="160" spans="2:25" s="77" customFormat="1" ht="16.5" hidden="1" customHeight="1">
      <c r="B160" s="403"/>
      <c r="C160" s="406"/>
      <c r="D160" s="154" t="s">
        <v>46</v>
      </c>
      <c r="E160" s="180">
        <v>0</v>
      </c>
      <c r="F160" s="181">
        <f t="shared" si="36"/>
        <v>0</v>
      </c>
      <c r="G160" s="180">
        <v>0</v>
      </c>
      <c r="H160" s="181">
        <f t="shared" si="37"/>
        <v>0</v>
      </c>
      <c r="I160" s="180">
        <v>603</v>
      </c>
      <c r="J160" s="181">
        <f t="shared" si="38"/>
        <v>1.6771896642839264</v>
      </c>
      <c r="K160" s="182">
        <v>0</v>
      </c>
      <c r="L160" s="183">
        <f>N160/I160*100</f>
        <v>-100</v>
      </c>
      <c r="M160" s="98">
        <f t="shared" si="34"/>
        <v>0</v>
      </c>
      <c r="N160" s="98">
        <f t="shared" si="35"/>
        <v>-603</v>
      </c>
      <c r="Q160" s="141"/>
      <c r="R160" s="141"/>
      <c r="S160" s="141"/>
      <c r="T160" s="141"/>
      <c r="U160" s="141"/>
      <c r="V160" s="141"/>
      <c r="W160" s="141"/>
      <c r="X160" s="141"/>
      <c r="Y160" s="141"/>
    </row>
    <row r="161" spans="2:25" s="77" customFormat="1" ht="16.5" hidden="1" customHeight="1">
      <c r="B161" s="404"/>
      <c r="C161" s="407"/>
      <c r="D161" s="158" t="s">
        <v>47</v>
      </c>
      <c r="E161" s="210">
        <v>904</v>
      </c>
      <c r="F161" s="211">
        <f t="shared" si="36"/>
        <v>3.6640726329442286</v>
      </c>
      <c r="G161" s="210">
        <v>1677</v>
      </c>
      <c r="H161" s="211">
        <f t="shared" si="37"/>
        <v>6.6279345506284084</v>
      </c>
      <c r="I161" s="210">
        <v>1733</v>
      </c>
      <c r="J161" s="211">
        <f t="shared" si="38"/>
        <v>4.8201819041526432</v>
      </c>
      <c r="K161" s="212">
        <f>M161/G161*100</f>
        <v>-46.094215861657723</v>
      </c>
      <c r="L161" s="184">
        <f>N161/I161*100</f>
        <v>-47.836122331217538</v>
      </c>
      <c r="M161" s="98">
        <f t="shared" si="34"/>
        <v>-773</v>
      </c>
      <c r="N161" s="98">
        <f t="shared" si="35"/>
        <v>-829</v>
      </c>
      <c r="Q161" s="141"/>
      <c r="R161" s="141"/>
      <c r="S161" s="141"/>
      <c r="T161" s="141"/>
      <c r="U161" s="141"/>
      <c r="V161" s="141"/>
      <c r="W161" s="141"/>
      <c r="X161" s="141"/>
      <c r="Y161" s="141"/>
    </row>
    <row r="162" spans="2:25" ht="39.75" hidden="1" customHeight="1">
      <c r="M162" s="141"/>
      <c r="N162" s="78"/>
      <c r="O162" s="142"/>
    </row>
    <row r="163" spans="2:25" ht="39" hidden="1" customHeight="1">
      <c r="M163" s="141"/>
      <c r="N163" s="78"/>
      <c r="O163" s="142"/>
    </row>
    <row r="164" spans="2:25" ht="21.75" hidden="1" customHeight="1">
      <c r="B164" s="57" t="s">
        <v>115</v>
      </c>
      <c r="C164" s="57"/>
      <c r="O164" s="77"/>
    </row>
    <row r="165" spans="2:25" ht="15.75" hidden="1" customHeight="1">
      <c r="B165" s="93"/>
      <c r="C165" s="93"/>
      <c r="L165" s="94" t="s">
        <v>80</v>
      </c>
    </row>
    <row r="166" spans="2:25" s="77" customFormat="1" ht="14.25" hidden="1" customHeight="1">
      <c r="B166" s="420" t="s">
        <v>87</v>
      </c>
      <c r="C166" s="420"/>
      <c r="D166" s="421"/>
      <c r="E166" s="416" t="s">
        <v>117</v>
      </c>
      <c r="F166" s="417"/>
      <c r="G166" s="413" t="s">
        <v>99</v>
      </c>
      <c r="H166" s="424"/>
      <c r="I166" s="424"/>
      <c r="J166" s="425"/>
      <c r="K166" s="412" t="s">
        <v>123</v>
      </c>
      <c r="L166" s="413"/>
      <c r="M166" s="95"/>
      <c r="N166" s="95"/>
      <c r="Q166" s="141"/>
      <c r="R166" s="141"/>
      <c r="S166" s="141"/>
      <c r="T166" s="141"/>
      <c r="U166" s="141"/>
      <c r="V166" s="141"/>
      <c r="W166" s="141"/>
      <c r="X166" s="141"/>
      <c r="Y166" s="141"/>
    </row>
    <row r="167" spans="2:25" s="77" customFormat="1" ht="14.25" hidden="1" customHeight="1">
      <c r="B167" s="422"/>
      <c r="C167" s="422"/>
      <c r="D167" s="423"/>
      <c r="E167" s="418"/>
      <c r="F167" s="419"/>
      <c r="G167" s="396" t="s">
        <v>7</v>
      </c>
      <c r="H167" s="397"/>
      <c r="I167" s="396" t="s">
        <v>8</v>
      </c>
      <c r="J167" s="397"/>
      <c r="K167" s="160" t="s">
        <v>9</v>
      </c>
      <c r="L167" s="161" t="s">
        <v>10</v>
      </c>
      <c r="M167" s="95"/>
      <c r="N167" s="95"/>
      <c r="Q167" s="141"/>
      <c r="R167" s="141"/>
      <c r="S167" s="141"/>
      <c r="T167" s="141"/>
      <c r="U167" s="141"/>
      <c r="V167" s="141"/>
      <c r="W167" s="141"/>
      <c r="X167" s="141"/>
      <c r="Y167" s="141"/>
    </row>
    <row r="168" spans="2:25" s="77" customFormat="1" ht="16.5" hidden="1" customHeight="1">
      <c r="B168" s="414" t="s">
        <v>0</v>
      </c>
      <c r="C168" s="414"/>
      <c r="D168" s="415"/>
      <c r="E168" s="311">
        <f>SUM(E169,E170,E173,E174:E175,E178)</f>
        <v>8308</v>
      </c>
      <c r="F168" s="312" t="s">
        <v>100</v>
      </c>
      <c r="G168" s="311">
        <f>SUM(G169,G170,G173,G174:G175,G178)</f>
        <v>9724</v>
      </c>
      <c r="H168" s="312" t="s">
        <v>100</v>
      </c>
      <c r="I168" s="311">
        <f>SUM(I169,I170,I173,I174:I175,I178)</f>
        <v>9554</v>
      </c>
      <c r="J168" s="312" t="s">
        <v>100</v>
      </c>
      <c r="K168" s="313">
        <f>M168/G168*100</f>
        <v>-14.561908679555739</v>
      </c>
      <c r="L168" s="314">
        <f>N168/I168*100</f>
        <v>-13.041657944316517</v>
      </c>
      <c r="M168" s="98">
        <f t="shared" ref="M168:M200" si="39">$E168-G168</f>
        <v>-1416</v>
      </c>
      <c r="N168" s="98">
        <f t="shared" ref="N168:N200" si="40">E168-I168</f>
        <v>-1246</v>
      </c>
      <c r="Q168" s="141"/>
      <c r="R168" s="141"/>
      <c r="S168" s="141"/>
      <c r="T168" s="141"/>
      <c r="U168" s="141"/>
      <c r="V168" s="141"/>
      <c r="W168" s="141"/>
      <c r="X168" s="141"/>
      <c r="Y168" s="141"/>
    </row>
    <row r="169" spans="2:25" s="77" customFormat="1" ht="16.5" hidden="1" customHeight="1">
      <c r="B169" s="402" t="s">
        <v>15</v>
      </c>
      <c r="C169" s="410" t="s">
        <v>4</v>
      </c>
      <c r="D169" s="411"/>
      <c r="E169" s="162">
        <v>0</v>
      </c>
      <c r="F169" s="163">
        <f t="shared" ref="F169:F200" si="41">E169/E$168*100</f>
        <v>0</v>
      </c>
      <c r="G169" s="162">
        <v>0</v>
      </c>
      <c r="H169" s="163">
        <f t="shared" ref="H169:H200" si="42">G169/G$168*100</f>
        <v>0</v>
      </c>
      <c r="I169" s="162">
        <v>0</v>
      </c>
      <c r="J169" s="163">
        <f t="shared" ref="J169:J200" si="43">I169/I$168*100</f>
        <v>0</v>
      </c>
      <c r="K169" s="164">
        <v>0</v>
      </c>
      <c r="L169" s="165">
        <v>0</v>
      </c>
      <c r="M169" s="98">
        <f t="shared" si="39"/>
        <v>0</v>
      </c>
      <c r="N169" s="98">
        <f t="shared" si="40"/>
        <v>0</v>
      </c>
      <c r="Q169" s="141"/>
      <c r="R169" s="141"/>
      <c r="S169" s="141"/>
      <c r="T169" s="141"/>
      <c r="U169" s="141"/>
      <c r="V169" s="141"/>
      <c r="W169" s="141"/>
      <c r="X169" s="141"/>
      <c r="Y169" s="141"/>
    </row>
    <row r="170" spans="2:25" s="77" customFormat="1" ht="16.5" hidden="1" customHeight="1">
      <c r="B170" s="408"/>
      <c r="C170" s="398" t="s">
        <v>84</v>
      </c>
      <c r="D170" s="399"/>
      <c r="E170" s="166">
        <f>SUM(E171,E172)</f>
        <v>8308</v>
      </c>
      <c r="F170" s="167">
        <f t="shared" si="41"/>
        <v>100</v>
      </c>
      <c r="G170" s="166">
        <f>SUM(G171,G172)</f>
        <v>9724</v>
      </c>
      <c r="H170" s="167">
        <f t="shared" si="42"/>
        <v>100</v>
      </c>
      <c r="I170" s="166">
        <f>SUM(I171,I172)</f>
        <v>9554</v>
      </c>
      <c r="J170" s="167">
        <f t="shared" si="43"/>
        <v>100</v>
      </c>
      <c r="K170" s="168">
        <f>M170/G170*100</f>
        <v>-14.561908679555739</v>
      </c>
      <c r="L170" s="169">
        <f>N170/I170*100</f>
        <v>-13.041657944316517</v>
      </c>
      <c r="M170" s="98">
        <f t="shared" si="39"/>
        <v>-1416</v>
      </c>
      <c r="N170" s="98">
        <f t="shared" si="40"/>
        <v>-1246</v>
      </c>
      <c r="Q170" s="141"/>
      <c r="R170" s="141"/>
      <c r="S170" s="141"/>
      <c r="T170" s="141"/>
      <c r="U170" s="141"/>
      <c r="V170" s="141"/>
      <c r="W170" s="141"/>
      <c r="X170" s="141"/>
      <c r="Y170" s="141"/>
    </row>
    <row r="171" spans="2:25" s="77" customFormat="1" ht="16.5" hidden="1" customHeight="1">
      <c r="B171" s="408"/>
      <c r="D171" s="147" t="s">
        <v>16</v>
      </c>
      <c r="E171" s="170">
        <v>5770</v>
      </c>
      <c r="F171" s="171">
        <f t="shared" si="41"/>
        <v>69.451131439576301</v>
      </c>
      <c r="G171" s="170">
        <v>5880</v>
      </c>
      <c r="H171" s="171">
        <f t="shared" si="42"/>
        <v>60.468942821883999</v>
      </c>
      <c r="I171" s="170">
        <v>5631</v>
      </c>
      <c r="J171" s="171">
        <f t="shared" si="43"/>
        <v>58.938664433745025</v>
      </c>
      <c r="K171" s="172">
        <f>M171/G171*100</f>
        <v>-1.870748299319728</v>
      </c>
      <c r="L171" s="173">
        <f>N171/I171*100</f>
        <v>2.4684780678387499</v>
      </c>
      <c r="M171" s="98">
        <f t="shared" si="39"/>
        <v>-110</v>
      </c>
      <c r="N171" s="98">
        <f t="shared" si="40"/>
        <v>139</v>
      </c>
      <c r="Q171" s="141"/>
      <c r="R171" s="141"/>
      <c r="S171" s="141"/>
      <c r="T171" s="141"/>
      <c r="U171" s="141"/>
      <c r="V171" s="141"/>
      <c r="W171" s="141"/>
      <c r="X171" s="141"/>
      <c r="Y171" s="141"/>
    </row>
    <row r="172" spans="2:25" s="77" customFormat="1" ht="16.5" hidden="1" customHeight="1">
      <c r="B172" s="408"/>
      <c r="D172" s="151" t="s">
        <v>17</v>
      </c>
      <c r="E172" s="174">
        <v>2538</v>
      </c>
      <c r="F172" s="175">
        <f t="shared" si="41"/>
        <v>30.548868560423685</v>
      </c>
      <c r="G172" s="174">
        <v>3844</v>
      </c>
      <c r="H172" s="175">
        <f t="shared" si="42"/>
        <v>39.531057178116001</v>
      </c>
      <c r="I172" s="174">
        <v>3923</v>
      </c>
      <c r="J172" s="175">
        <f t="shared" si="43"/>
        <v>41.061335566254968</v>
      </c>
      <c r="K172" s="176">
        <f>M172/G172*100</f>
        <v>-33.975026014568158</v>
      </c>
      <c r="L172" s="177">
        <f>N172/I172*100</f>
        <v>-35.304613815957175</v>
      </c>
      <c r="M172" s="98">
        <f t="shared" si="39"/>
        <v>-1306</v>
      </c>
      <c r="N172" s="98">
        <f t="shared" si="40"/>
        <v>-1385</v>
      </c>
      <c r="Q172" s="141"/>
      <c r="R172" s="141"/>
      <c r="S172" s="141"/>
      <c r="T172" s="141"/>
      <c r="U172" s="141"/>
      <c r="V172" s="141"/>
      <c r="W172" s="141"/>
      <c r="X172" s="141"/>
      <c r="Y172" s="141"/>
    </row>
    <row r="173" spans="2:25" s="77" customFormat="1" ht="16.5" hidden="1" customHeight="1">
      <c r="B173" s="408"/>
      <c r="C173" s="398" t="s">
        <v>18</v>
      </c>
      <c r="D173" s="399"/>
      <c r="E173" s="166">
        <v>0</v>
      </c>
      <c r="F173" s="167">
        <f t="shared" si="41"/>
        <v>0</v>
      </c>
      <c r="G173" s="166">
        <v>0</v>
      </c>
      <c r="H173" s="167">
        <f t="shared" si="42"/>
        <v>0</v>
      </c>
      <c r="I173" s="166">
        <v>0</v>
      </c>
      <c r="J173" s="167">
        <f t="shared" si="43"/>
        <v>0</v>
      </c>
      <c r="K173" s="168">
        <v>0</v>
      </c>
      <c r="L173" s="169">
        <v>0</v>
      </c>
      <c r="M173" s="98">
        <f t="shared" si="39"/>
        <v>0</v>
      </c>
      <c r="N173" s="98">
        <f t="shared" si="40"/>
        <v>0</v>
      </c>
      <c r="Q173" s="141"/>
      <c r="R173" s="141"/>
      <c r="S173" s="141"/>
      <c r="T173" s="141"/>
      <c r="U173" s="141"/>
      <c r="V173" s="141"/>
      <c r="W173" s="141"/>
      <c r="X173" s="141"/>
      <c r="Y173" s="141"/>
    </row>
    <row r="174" spans="2:25" s="77" customFormat="1" ht="16.5" hidden="1" customHeight="1">
      <c r="B174" s="408"/>
      <c r="C174" s="398" t="s">
        <v>19</v>
      </c>
      <c r="D174" s="399"/>
      <c r="E174" s="166">
        <v>0</v>
      </c>
      <c r="F174" s="167">
        <f t="shared" si="41"/>
        <v>0</v>
      </c>
      <c r="G174" s="166">
        <v>0</v>
      </c>
      <c r="H174" s="167">
        <f t="shared" si="42"/>
        <v>0</v>
      </c>
      <c r="I174" s="166">
        <v>0</v>
      </c>
      <c r="J174" s="167">
        <f t="shared" si="43"/>
        <v>0</v>
      </c>
      <c r="K174" s="168">
        <v>0</v>
      </c>
      <c r="L174" s="169">
        <v>0</v>
      </c>
      <c r="M174" s="98">
        <f t="shared" si="39"/>
        <v>0</v>
      </c>
      <c r="N174" s="98">
        <f t="shared" si="40"/>
        <v>0</v>
      </c>
      <c r="Q174" s="141"/>
      <c r="R174" s="141"/>
      <c r="S174" s="141"/>
      <c r="T174" s="141"/>
      <c r="U174" s="141"/>
      <c r="V174" s="141"/>
      <c r="W174" s="141"/>
      <c r="X174" s="141"/>
      <c r="Y174" s="141"/>
    </row>
    <row r="175" spans="2:25" s="77" customFormat="1" ht="16.5" hidden="1" customHeight="1">
      <c r="B175" s="408"/>
      <c r="C175" s="398" t="s">
        <v>85</v>
      </c>
      <c r="D175" s="399"/>
      <c r="E175" s="166">
        <f>SUM(E176:E177)</f>
        <v>0</v>
      </c>
      <c r="F175" s="167">
        <f t="shared" si="41"/>
        <v>0</v>
      </c>
      <c r="G175" s="166">
        <f>SUM(G176:G177)</f>
        <v>0</v>
      </c>
      <c r="H175" s="167">
        <f t="shared" si="42"/>
        <v>0</v>
      </c>
      <c r="I175" s="166">
        <f>SUM(I176:I177)</f>
        <v>0</v>
      </c>
      <c r="J175" s="167">
        <f t="shared" si="43"/>
        <v>0</v>
      </c>
      <c r="K175" s="168">
        <v>0</v>
      </c>
      <c r="L175" s="169">
        <v>0</v>
      </c>
      <c r="M175" s="98">
        <f t="shared" si="39"/>
        <v>0</v>
      </c>
      <c r="N175" s="98">
        <f t="shared" si="40"/>
        <v>0</v>
      </c>
      <c r="Q175" s="141"/>
      <c r="R175" s="141"/>
      <c r="S175" s="141"/>
      <c r="T175" s="141"/>
      <c r="U175" s="141"/>
      <c r="V175" s="141"/>
      <c r="W175" s="141"/>
      <c r="X175" s="141"/>
      <c r="Y175" s="141"/>
    </row>
    <row r="176" spans="2:25" s="138" customFormat="1" ht="16.5" hidden="1" customHeight="1">
      <c r="B176" s="408"/>
      <c r="D176" s="147" t="s">
        <v>20</v>
      </c>
      <c r="E176" s="170">
        <v>0</v>
      </c>
      <c r="F176" s="171">
        <f t="shared" si="41"/>
        <v>0</v>
      </c>
      <c r="G176" s="170">
        <v>0</v>
      </c>
      <c r="H176" s="171">
        <f t="shared" si="42"/>
        <v>0</v>
      </c>
      <c r="I176" s="170">
        <v>0</v>
      </c>
      <c r="J176" s="171">
        <f t="shared" si="43"/>
        <v>0</v>
      </c>
      <c r="K176" s="172">
        <v>0</v>
      </c>
      <c r="L176" s="173">
        <v>0</v>
      </c>
      <c r="M176" s="137">
        <f t="shared" si="39"/>
        <v>0</v>
      </c>
      <c r="N176" s="137">
        <f t="shared" si="40"/>
        <v>0</v>
      </c>
      <c r="Q176" s="239"/>
      <c r="R176" s="239"/>
      <c r="S176" s="239"/>
      <c r="T176" s="239"/>
      <c r="U176" s="239"/>
      <c r="V176" s="239"/>
      <c r="W176" s="239"/>
      <c r="X176" s="239"/>
      <c r="Y176" s="239"/>
    </row>
    <row r="177" spans="2:25" s="138" customFormat="1" ht="16.5" hidden="1" customHeight="1">
      <c r="B177" s="408"/>
      <c r="D177" s="151" t="s">
        <v>21</v>
      </c>
      <c r="E177" s="174">
        <v>0</v>
      </c>
      <c r="F177" s="175">
        <f t="shared" si="41"/>
        <v>0</v>
      </c>
      <c r="G177" s="174">
        <v>0</v>
      </c>
      <c r="H177" s="175">
        <f t="shared" si="42"/>
        <v>0</v>
      </c>
      <c r="I177" s="174">
        <v>0</v>
      </c>
      <c r="J177" s="175">
        <f t="shared" si="43"/>
        <v>0</v>
      </c>
      <c r="K177" s="176">
        <v>0</v>
      </c>
      <c r="L177" s="177">
        <v>0</v>
      </c>
      <c r="M177" s="137">
        <f t="shared" si="39"/>
        <v>0</v>
      </c>
      <c r="N177" s="137">
        <f t="shared" si="40"/>
        <v>0</v>
      </c>
      <c r="Q177" s="239"/>
      <c r="R177" s="239"/>
      <c r="S177" s="239"/>
      <c r="T177" s="239"/>
      <c r="U177" s="239"/>
      <c r="V177" s="239"/>
      <c r="W177" s="239"/>
      <c r="X177" s="239"/>
      <c r="Y177" s="239"/>
    </row>
    <row r="178" spans="2:25" s="77" customFormat="1" ht="16.5" hidden="1" customHeight="1">
      <c r="B178" s="409"/>
      <c r="C178" s="400" t="s">
        <v>22</v>
      </c>
      <c r="D178" s="401"/>
      <c r="E178" s="208">
        <v>0</v>
      </c>
      <c r="F178" s="209">
        <f t="shared" si="41"/>
        <v>0</v>
      </c>
      <c r="G178" s="208">
        <v>0</v>
      </c>
      <c r="H178" s="209">
        <f t="shared" si="42"/>
        <v>0</v>
      </c>
      <c r="I178" s="208">
        <v>0</v>
      </c>
      <c r="J178" s="209">
        <f t="shared" si="43"/>
        <v>0</v>
      </c>
      <c r="K178" s="178">
        <v>0</v>
      </c>
      <c r="L178" s="179">
        <v>0</v>
      </c>
      <c r="M178" s="98">
        <f t="shared" si="39"/>
        <v>0</v>
      </c>
      <c r="N178" s="98">
        <f t="shared" si="40"/>
        <v>0</v>
      </c>
      <c r="Q178" s="141"/>
      <c r="R178" s="141"/>
      <c r="S178" s="141"/>
      <c r="T178" s="141"/>
      <c r="U178" s="141"/>
      <c r="V178" s="141"/>
      <c r="W178" s="141"/>
      <c r="X178" s="141"/>
      <c r="Y178" s="141"/>
    </row>
    <row r="179" spans="2:25" s="77" customFormat="1" ht="16.5" hidden="1" customHeight="1">
      <c r="B179" s="402" t="s">
        <v>23</v>
      </c>
      <c r="C179" s="405" t="s">
        <v>24</v>
      </c>
      <c r="D179" s="315" t="s">
        <v>25</v>
      </c>
      <c r="E179" s="316">
        <v>0</v>
      </c>
      <c r="F179" s="317">
        <f t="shared" si="41"/>
        <v>0</v>
      </c>
      <c r="G179" s="316">
        <v>0</v>
      </c>
      <c r="H179" s="317">
        <f t="shared" si="42"/>
        <v>0</v>
      </c>
      <c r="I179" s="316">
        <v>0</v>
      </c>
      <c r="J179" s="317">
        <f t="shared" si="43"/>
        <v>0</v>
      </c>
      <c r="K179" s="318">
        <v>0</v>
      </c>
      <c r="L179" s="319">
        <v>0</v>
      </c>
      <c r="M179" s="98">
        <f t="shared" si="39"/>
        <v>0</v>
      </c>
      <c r="N179" s="98">
        <f t="shared" si="40"/>
        <v>0</v>
      </c>
      <c r="Q179" s="141"/>
      <c r="R179" s="141"/>
      <c r="S179" s="141"/>
      <c r="T179" s="141"/>
      <c r="U179" s="141"/>
      <c r="V179" s="141"/>
      <c r="W179" s="141"/>
      <c r="X179" s="141"/>
      <c r="Y179" s="141"/>
    </row>
    <row r="180" spans="2:25" s="77" customFormat="1" ht="16.5" hidden="1" customHeight="1">
      <c r="B180" s="403"/>
      <c r="C180" s="406"/>
      <c r="D180" s="154" t="s">
        <v>26</v>
      </c>
      <c r="E180" s="180">
        <v>0</v>
      </c>
      <c r="F180" s="181">
        <f t="shared" si="41"/>
        <v>0</v>
      </c>
      <c r="G180" s="180">
        <v>0</v>
      </c>
      <c r="H180" s="181">
        <f t="shared" si="42"/>
        <v>0</v>
      </c>
      <c r="I180" s="180">
        <v>0</v>
      </c>
      <c r="J180" s="181">
        <f t="shared" si="43"/>
        <v>0</v>
      </c>
      <c r="K180" s="182">
        <v>0</v>
      </c>
      <c r="L180" s="183">
        <v>0</v>
      </c>
      <c r="M180" s="98">
        <f t="shared" si="39"/>
        <v>0</v>
      </c>
      <c r="N180" s="98">
        <f t="shared" si="40"/>
        <v>0</v>
      </c>
      <c r="Q180" s="141"/>
      <c r="R180" s="141"/>
      <c r="S180" s="141"/>
      <c r="T180" s="141"/>
      <c r="U180" s="141"/>
      <c r="V180" s="141"/>
      <c r="W180" s="141"/>
      <c r="X180" s="141"/>
      <c r="Y180" s="141"/>
    </row>
    <row r="181" spans="2:25" s="77" customFormat="1" ht="16.5" hidden="1" customHeight="1">
      <c r="B181" s="403"/>
      <c r="C181" s="406"/>
      <c r="D181" s="154" t="s">
        <v>27</v>
      </c>
      <c r="E181" s="180">
        <v>0</v>
      </c>
      <c r="F181" s="181">
        <f t="shared" si="41"/>
        <v>0</v>
      </c>
      <c r="G181" s="180">
        <v>0</v>
      </c>
      <c r="H181" s="181">
        <f t="shared" si="42"/>
        <v>0</v>
      </c>
      <c r="I181" s="180">
        <v>0</v>
      </c>
      <c r="J181" s="181">
        <f t="shared" si="43"/>
        <v>0</v>
      </c>
      <c r="K181" s="182">
        <v>0</v>
      </c>
      <c r="L181" s="183">
        <v>0</v>
      </c>
      <c r="M181" s="98">
        <f t="shared" si="39"/>
        <v>0</v>
      </c>
      <c r="N181" s="98">
        <f t="shared" si="40"/>
        <v>0</v>
      </c>
      <c r="Q181" s="141"/>
      <c r="R181" s="141"/>
      <c r="S181" s="141"/>
      <c r="T181" s="141"/>
      <c r="U181" s="141"/>
      <c r="V181" s="141"/>
      <c r="W181" s="141"/>
      <c r="X181" s="141"/>
      <c r="Y181" s="141"/>
    </row>
    <row r="182" spans="2:25" s="77" customFormat="1" ht="16.5" hidden="1" customHeight="1">
      <c r="B182" s="403"/>
      <c r="C182" s="406"/>
      <c r="D182" s="154" t="s">
        <v>28</v>
      </c>
      <c r="E182" s="180">
        <v>0</v>
      </c>
      <c r="F182" s="181">
        <f t="shared" si="41"/>
        <v>0</v>
      </c>
      <c r="G182" s="180">
        <v>0</v>
      </c>
      <c r="H182" s="181">
        <f t="shared" si="42"/>
        <v>0</v>
      </c>
      <c r="I182" s="180">
        <v>0</v>
      </c>
      <c r="J182" s="181">
        <f t="shared" si="43"/>
        <v>0</v>
      </c>
      <c r="K182" s="182">
        <v>0</v>
      </c>
      <c r="L182" s="183">
        <v>0</v>
      </c>
      <c r="M182" s="98">
        <f t="shared" si="39"/>
        <v>0</v>
      </c>
      <c r="N182" s="98">
        <f t="shared" si="40"/>
        <v>0</v>
      </c>
      <c r="Q182" s="141"/>
      <c r="R182" s="141"/>
      <c r="S182" s="141"/>
      <c r="T182" s="141"/>
      <c r="U182" s="141"/>
      <c r="V182" s="141"/>
      <c r="W182" s="141"/>
      <c r="X182" s="141"/>
      <c r="Y182" s="141"/>
    </row>
    <row r="183" spans="2:25" s="77" customFormat="1" ht="16.5" hidden="1" customHeight="1">
      <c r="B183" s="403"/>
      <c r="C183" s="406"/>
      <c r="D183" s="154" t="s">
        <v>29</v>
      </c>
      <c r="E183" s="180">
        <v>6143</v>
      </c>
      <c r="F183" s="181">
        <f t="shared" si="41"/>
        <v>73.940779971112178</v>
      </c>
      <c r="G183" s="180">
        <v>7772</v>
      </c>
      <c r="H183" s="181">
        <f t="shared" si="42"/>
        <v>79.925956396544635</v>
      </c>
      <c r="I183" s="180">
        <v>7602</v>
      </c>
      <c r="J183" s="181">
        <f t="shared" si="43"/>
        <v>79.568767008582796</v>
      </c>
      <c r="K183" s="182">
        <f>M183/G183*100</f>
        <v>-20.959855892949047</v>
      </c>
      <c r="L183" s="183">
        <f>N183/I183*100</f>
        <v>-19.192317811102342</v>
      </c>
      <c r="M183" s="98">
        <f t="shared" si="39"/>
        <v>-1629</v>
      </c>
      <c r="N183" s="98">
        <f t="shared" si="40"/>
        <v>-1459</v>
      </c>
      <c r="Q183" s="141"/>
      <c r="R183" s="141"/>
      <c r="S183" s="141"/>
      <c r="T183" s="141"/>
      <c r="U183" s="141"/>
      <c r="V183" s="141"/>
      <c r="W183" s="141"/>
      <c r="X183" s="141"/>
      <c r="Y183" s="141"/>
    </row>
    <row r="184" spans="2:25" s="77" customFormat="1" ht="16.5" hidden="1" customHeight="1">
      <c r="B184" s="403"/>
      <c r="C184" s="406"/>
      <c r="D184" s="154" t="s">
        <v>30</v>
      </c>
      <c r="E184" s="180">
        <v>0</v>
      </c>
      <c r="F184" s="181">
        <f t="shared" si="41"/>
        <v>0</v>
      </c>
      <c r="G184" s="180">
        <v>0</v>
      </c>
      <c r="H184" s="181">
        <f t="shared" si="42"/>
        <v>0</v>
      </c>
      <c r="I184" s="180">
        <v>0</v>
      </c>
      <c r="J184" s="181">
        <f t="shared" si="43"/>
        <v>0</v>
      </c>
      <c r="K184" s="182">
        <v>0</v>
      </c>
      <c r="L184" s="183">
        <v>0</v>
      </c>
      <c r="M184" s="98">
        <f t="shared" si="39"/>
        <v>0</v>
      </c>
      <c r="N184" s="98">
        <f t="shared" si="40"/>
        <v>0</v>
      </c>
      <c r="Q184" s="141"/>
      <c r="R184" s="141"/>
      <c r="S184" s="141"/>
      <c r="T184" s="141"/>
      <c r="U184" s="141"/>
      <c r="V184" s="141"/>
      <c r="W184" s="141"/>
      <c r="X184" s="141"/>
      <c r="Y184" s="141"/>
    </row>
    <row r="185" spans="2:25" s="77" customFormat="1" ht="16.5" hidden="1" customHeight="1">
      <c r="B185" s="403"/>
      <c r="C185" s="406"/>
      <c r="D185" s="154" t="s">
        <v>31</v>
      </c>
      <c r="E185" s="180">
        <v>0</v>
      </c>
      <c r="F185" s="181">
        <f t="shared" si="41"/>
        <v>0</v>
      </c>
      <c r="G185" s="180">
        <v>0</v>
      </c>
      <c r="H185" s="181">
        <f t="shared" si="42"/>
        <v>0</v>
      </c>
      <c r="I185" s="180">
        <v>0</v>
      </c>
      <c r="J185" s="181">
        <f t="shared" si="43"/>
        <v>0</v>
      </c>
      <c r="K185" s="182">
        <v>0</v>
      </c>
      <c r="L185" s="183">
        <v>0</v>
      </c>
      <c r="M185" s="98">
        <f t="shared" si="39"/>
        <v>0</v>
      </c>
      <c r="N185" s="98">
        <f t="shared" si="40"/>
        <v>0</v>
      </c>
      <c r="Q185" s="141"/>
      <c r="R185" s="141"/>
      <c r="S185" s="141"/>
      <c r="T185" s="141"/>
      <c r="U185" s="141"/>
      <c r="V185" s="141"/>
      <c r="W185" s="141"/>
      <c r="X185" s="141"/>
      <c r="Y185" s="141"/>
    </row>
    <row r="186" spans="2:25" s="77" customFormat="1" ht="16.5" hidden="1" customHeight="1">
      <c r="B186" s="403"/>
      <c r="C186" s="406"/>
      <c r="D186" s="154" t="s">
        <v>32</v>
      </c>
      <c r="E186" s="180">
        <v>0</v>
      </c>
      <c r="F186" s="181">
        <f t="shared" si="41"/>
        <v>0</v>
      </c>
      <c r="G186" s="180">
        <v>0</v>
      </c>
      <c r="H186" s="181">
        <f t="shared" si="42"/>
        <v>0</v>
      </c>
      <c r="I186" s="180">
        <v>0</v>
      </c>
      <c r="J186" s="181">
        <f t="shared" si="43"/>
        <v>0</v>
      </c>
      <c r="K186" s="182">
        <v>0</v>
      </c>
      <c r="L186" s="183">
        <v>0</v>
      </c>
      <c r="M186" s="98">
        <f t="shared" si="39"/>
        <v>0</v>
      </c>
      <c r="N186" s="98">
        <f t="shared" si="40"/>
        <v>0</v>
      </c>
      <c r="Q186" s="141"/>
      <c r="R186" s="141"/>
      <c r="S186" s="141"/>
      <c r="T186" s="141"/>
      <c r="U186" s="141"/>
      <c r="V186" s="141"/>
      <c r="W186" s="141"/>
      <c r="X186" s="141"/>
      <c r="Y186" s="141"/>
    </row>
    <row r="187" spans="2:25" s="77" customFormat="1" ht="16.5" hidden="1" customHeight="1">
      <c r="B187" s="403"/>
      <c r="C187" s="406"/>
      <c r="D187" s="154" t="s">
        <v>33</v>
      </c>
      <c r="E187" s="180">
        <v>0</v>
      </c>
      <c r="F187" s="181">
        <f t="shared" si="41"/>
        <v>0</v>
      </c>
      <c r="G187" s="180">
        <v>0</v>
      </c>
      <c r="H187" s="181">
        <f t="shared" si="42"/>
        <v>0</v>
      </c>
      <c r="I187" s="180">
        <v>0</v>
      </c>
      <c r="J187" s="181">
        <f t="shared" si="43"/>
        <v>0</v>
      </c>
      <c r="K187" s="182">
        <v>0</v>
      </c>
      <c r="L187" s="183">
        <v>0</v>
      </c>
      <c r="M187" s="98">
        <f t="shared" si="39"/>
        <v>0</v>
      </c>
      <c r="N187" s="98">
        <f t="shared" si="40"/>
        <v>0</v>
      </c>
      <c r="Q187" s="141"/>
      <c r="R187" s="141"/>
      <c r="S187" s="141"/>
      <c r="T187" s="141"/>
      <c r="U187" s="141"/>
      <c r="V187" s="141"/>
      <c r="W187" s="141"/>
      <c r="X187" s="141"/>
      <c r="Y187" s="141"/>
    </row>
    <row r="188" spans="2:25" s="77" customFormat="1" ht="16.5" hidden="1" customHeight="1">
      <c r="B188" s="403"/>
      <c r="C188" s="406"/>
      <c r="D188" s="154" t="s">
        <v>34</v>
      </c>
      <c r="E188" s="180">
        <v>0</v>
      </c>
      <c r="F188" s="181">
        <f t="shared" si="41"/>
        <v>0</v>
      </c>
      <c r="G188" s="180">
        <v>0</v>
      </c>
      <c r="H188" s="181">
        <f t="shared" si="42"/>
        <v>0</v>
      </c>
      <c r="I188" s="180">
        <v>0</v>
      </c>
      <c r="J188" s="181">
        <f t="shared" si="43"/>
        <v>0</v>
      </c>
      <c r="K188" s="182">
        <v>0</v>
      </c>
      <c r="L188" s="183">
        <v>0</v>
      </c>
      <c r="M188" s="98">
        <f t="shared" si="39"/>
        <v>0</v>
      </c>
      <c r="N188" s="98">
        <f t="shared" si="40"/>
        <v>0</v>
      </c>
      <c r="Q188" s="141"/>
      <c r="R188" s="141"/>
      <c r="S188" s="141"/>
      <c r="T188" s="141"/>
      <c r="U188" s="141"/>
      <c r="V188" s="141"/>
      <c r="W188" s="141"/>
      <c r="X188" s="141"/>
      <c r="Y188" s="141"/>
    </row>
    <row r="189" spans="2:25" s="77" customFormat="1" ht="16.5" hidden="1" customHeight="1">
      <c r="B189" s="403"/>
      <c r="C189" s="406"/>
      <c r="D189" s="154" t="s">
        <v>35</v>
      </c>
      <c r="E189" s="180">
        <v>0</v>
      </c>
      <c r="F189" s="181">
        <f t="shared" si="41"/>
        <v>0</v>
      </c>
      <c r="G189" s="180">
        <v>0</v>
      </c>
      <c r="H189" s="181">
        <f t="shared" si="42"/>
        <v>0</v>
      </c>
      <c r="I189" s="180">
        <v>0</v>
      </c>
      <c r="J189" s="181">
        <f t="shared" si="43"/>
        <v>0</v>
      </c>
      <c r="K189" s="182">
        <v>0</v>
      </c>
      <c r="L189" s="183">
        <v>0</v>
      </c>
      <c r="M189" s="98">
        <f t="shared" si="39"/>
        <v>0</v>
      </c>
      <c r="N189" s="98">
        <f t="shared" si="40"/>
        <v>0</v>
      </c>
      <c r="Q189" s="141"/>
      <c r="R189" s="141"/>
      <c r="S189" s="141"/>
      <c r="T189" s="141"/>
      <c r="U189" s="141"/>
      <c r="V189" s="141"/>
      <c r="W189" s="141"/>
      <c r="X189" s="141"/>
      <c r="Y189" s="141"/>
    </row>
    <row r="190" spans="2:25" s="77" customFormat="1" ht="16.5" hidden="1" customHeight="1">
      <c r="B190" s="403"/>
      <c r="C190" s="406"/>
      <c r="D190" s="154" t="s">
        <v>36</v>
      </c>
      <c r="E190" s="180">
        <v>0</v>
      </c>
      <c r="F190" s="181">
        <f t="shared" si="41"/>
        <v>0</v>
      </c>
      <c r="G190" s="180">
        <v>0</v>
      </c>
      <c r="H190" s="181">
        <f t="shared" si="42"/>
        <v>0</v>
      </c>
      <c r="I190" s="180">
        <v>0</v>
      </c>
      <c r="J190" s="181">
        <f t="shared" si="43"/>
        <v>0</v>
      </c>
      <c r="K190" s="182">
        <v>0</v>
      </c>
      <c r="L190" s="183">
        <v>0</v>
      </c>
      <c r="M190" s="98">
        <f t="shared" si="39"/>
        <v>0</v>
      </c>
      <c r="N190" s="98">
        <f t="shared" si="40"/>
        <v>0</v>
      </c>
      <c r="Q190" s="141"/>
      <c r="R190" s="141"/>
      <c r="S190" s="141"/>
      <c r="T190" s="141"/>
      <c r="U190" s="141"/>
      <c r="V190" s="141"/>
      <c r="W190" s="141"/>
      <c r="X190" s="141"/>
      <c r="Y190" s="141"/>
    </row>
    <row r="191" spans="2:25" s="77" customFormat="1" ht="16.5" hidden="1" customHeight="1">
      <c r="B191" s="403"/>
      <c r="C191" s="406"/>
      <c r="D191" s="154" t="s">
        <v>37</v>
      </c>
      <c r="E191" s="180">
        <v>0</v>
      </c>
      <c r="F191" s="181">
        <f t="shared" si="41"/>
        <v>0</v>
      </c>
      <c r="G191" s="180">
        <v>0</v>
      </c>
      <c r="H191" s="181">
        <f t="shared" si="42"/>
        <v>0</v>
      </c>
      <c r="I191" s="180">
        <v>0</v>
      </c>
      <c r="J191" s="181">
        <f t="shared" si="43"/>
        <v>0</v>
      </c>
      <c r="K191" s="182">
        <v>0</v>
      </c>
      <c r="L191" s="183">
        <v>0</v>
      </c>
      <c r="M191" s="98">
        <f t="shared" si="39"/>
        <v>0</v>
      </c>
      <c r="N191" s="98">
        <f t="shared" si="40"/>
        <v>0</v>
      </c>
      <c r="Q191" s="141"/>
      <c r="R191" s="141"/>
      <c r="S191" s="141"/>
      <c r="T191" s="141"/>
      <c r="U191" s="141"/>
      <c r="V191" s="141"/>
      <c r="W191" s="141"/>
      <c r="X191" s="141"/>
      <c r="Y191" s="141"/>
    </row>
    <row r="192" spans="2:25" s="77" customFormat="1" ht="16.5" hidden="1" customHeight="1">
      <c r="B192" s="403"/>
      <c r="C192" s="407"/>
      <c r="D192" s="158" t="s">
        <v>38</v>
      </c>
      <c r="E192" s="210">
        <v>2165</v>
      </c>
      <c r="F192" s="211">
        <f t="shared" si="41"/>
        <v>26.059220028887818</v>
      </c>
      <c r="G192" s="210">
        <v>1952</v>
      </c>
      <c r="H192" s="211">
        <f t="shared" si="42"/>
        <v>20.074043603455369</v>
      </c>
      <c r="I192" s="210">
        <v>1952</v>
      </c>
      <c r="J192" s="211">
        <f t="shared" si="43"/>
        <v>20.431232991417208</v>
      </c>
      <c r="K192" s="212">
        <f>M192/G192*100</f>
        <v>10.91188524590164</v>
      </c>
      <c r="L192" s="184">
        <f>N192/I192*100</f>
        <v>10.91188524590164</v>
      </c>
      <c r="M192" s="98">
        <f t="shared" si="39"/>
        <v>213</v>
      </c>
      <c r="N192" s="98">
        <f t="shared" si="40"/>
        <v>213</v>
      </c>
      <c r="Q192" s="141"/>
      <c r="R192" s="141"/>
      <c r="S192" s="141"/>
      <c r="T192" s="141"/>
      <c r="U192" s="141"/>
      <c r="V192" s="141"/>
      <c r="W192" s="141"/>
      <c r="X192" s="141"/>
      <c r="Y192" s="141"/>
    </row>
    <row r="193" spans="2:25" s="77" customFormat="1" ht="16.5" hidden="1" customHeight="1">
      <c r="B193" s="403"/>
      <c r="C193" s="405" t="s">
        <v>39</v>
      </c>
      <c r="D193" s="315" t="s">
        <v>40</v>
      </c>
      <c r="E193" s="316">
        <v>1825</v>
      </c>
      <c r="F193" s="317">
        <f t="shared" si="41"/>
        <v>21.966779008184879</v>
      </c>
      <c r="G193" s="316">
        <v>1617</v>
      </c>
      <c r="H193" s="317">
        <f t="shared" si="42"/>
        <v>16.628959276018097</v>
      </c>
      <c r="I193" s="316">
        <v>1659</v>
      </c>
      <c r="J193" s="317">
        <f t="shared" si="43"/>
        <v>17.364454678668618</v>
      </c>
      <c r="K193" s="318">
        <f>M193/G193*100</f>
        <v>12.863327149041433</v>
      </c>
      <c r="L193" s="319">
        <f>N193/I193*100</f>
        <v>10.006027727546716</v>
      </c>
      <c r="M193" s="98">
        <f t="shared" si="39"/>
        <v>208</v>
      </c>
      <c r="N193" s="98">
        <f t="shared" si="40"/>
        <v>166</v>
      </c>
      <c r="Q193" s="141"/>
      <c r="R193" s="141"/>
      <c r="S193" s="141"/>
      <c r="T193" s="141"/>
      <c r="U193" s="141"/>
      <c r="V193" s="141"/>
      <c r="W193" s="141"/>
      <c r="X193" s="141"/>
      <c r="Y193" s="141"/>
    </row>
    <row r="194" spans="2:25" s="77" customFormat="1" ht="16.5" hidden="1" customHeight="1">
      <c r="B194" s="403"/>
      <c r="C194" s="406"/>
      <c r="D194" s="154" t="s">
        <v>41</v>
      </c>
      <c r="E194" s="180">
        <v>4287</v>
      </c>
      <c r="F194" s="181">
        <f t="shared" si="41"/>
        <v>51.600866634569087</v>
      </c>
      <c r="G194" s="180">
        <v>4490</v>
      </c>
      <c r="H194" s="181">
        <f t="shared" si="42"/>
        <v>46.174413821472641</v>
      </c>
      <c r="I194" s="180">
        <v>3992</v>
      </c>
      <c r="J194" s="181">
        <f t="shared" si="43"/>
        <v>41.783546158676991</v>
      </c>
      <c r="K194" s="182">
        <f>M194/G194*100</f>
        <v>-4.5211581291759462</v>
      </c>
      <c r="L194" s="183">
        <f>N194/I194*100</f>
        <v>7.3897795591182369</v>
      </c>
      <c r="M194" s="98">
        <f t="shared" si="39"/>
        <v>-203</v>
      </c>
      <c r="N194" s="98">
        <f t="shared" si="40"/>
        <v>295</v>
      </c>
      <c r="Q194" s="141"/>
      <c r="R194" s="141"/>
      <c r="S194" s="141"/>
      <c r="T194" s="141"/>
      <c r="U194" s="141"/>
      <c r="V194" s="141"/>
      <c r="W194" s="141"/>
      <c r="X194" s="141"/>
      <c r="Y194" s="141"/>
    </row>
    <row r="195" spans="2:25" s="77" customFormat="1" ht="16.5" hidden="1" customHeight="1">
      <c r="B195" s="403"/>
      <c r="C195" s="406"/>
      <c r="D195" s="154" t="s">
        <v>42</v>
      </c>
      <c r="E195" s="180">
        <v>389</v>
      </c>
      <c r="F195" s="181">
        <f t="shared" si="41"/>
        <v>4.6822339913336544</v>
      </c>
      <c r="G195" s="180">
        <v>363</v>
      </c>
      <c r="H195" s="181">
        <f t="shared" si="42"/>
        <v>3.7330316742081449</v>
      </c>
      <c r="I195" s="180">
        <v>346</v>
      </c>
      <c r="J195" s="181">
        <f t="shared" si="43"/>
        <v>3.6215197822901404</v>
      </c>
      <c r="K195" s="182">
        <f>M195/G195*100</f>
        <v>7.1625344352617084</v>
      </c>
      <c r="L195" s="183">
        <f>N195/I195*100</f>
        <v>12.427745664739884</v>
      </c>
      <c r="M195" s="98">
        <f t="shared" si="39"/>
        <v>26</v>
      </c>
      <c r="N195" s="98">
        <f t="shared" si="40"/>
        <v>43</v>
      </c>
      <c r="Q195" s="141"/>
      <c r="R195" s="141"/>
      <c r="S195" s="141"/>
      <c r="T195" s="141"/>
      <c r="U195" s="141"/>
      <c r="V195" s="141"/>
      <c r="W195" s="141"/>
      <c r="X195" s="141"/>
      <c r="Y195" s="141"/>
    </row>
    <row r="196" spans="2:25" s="77" customFormat="1" ht="16.5" hidden="1" customHeight="1">
      <c r="B196" s="403"/>
      <c r="C196" s="406"/>
      <c r="D196" s="154" t="s">
        <v>43</v>
      </c>
      <c r="E196" s="180">
        <v>1664</v>
      </c>
      <c r="F196" s="181">
        <f t="shared" si="41"/>
        <v>20.028887818969668</v>
      </c>
      <c r="G196" s="180">
        <v>2762</v>
      </c>
      <c r="H196" s="181">
        <f t="shared" si="42"/>
        <v>28.403948992184286</v>
      </c>
      <c r="I196" s="180">
        <v>3108</v>
      </c>
      <c r="J196" s="181">
        <f t="shared" si="43"/>
        <v>32.530877119531084</v>
      </c>
      <c r="K196" s="182">
        <f>M196/G196*100</f>
        <v>-39.753801593048514</v>
      </c>
      <c r="L196" s="183">
        <f>N196/I196*100</f>
        <v>-46.460746460746464</v>
      </c>
      <c r="M196" s="98">
        <f t="shared" si="39"/>
        <v>-1098</v>
      </c>
      <c r="N196" s="98">
        <f t="shared" si="40"/>
        <v>-1444</v>
      </c>
      <c r="Q196" s="141"/>
      <c r="R196" s="141"/>
      <c r="S196" s="141"/>
      <c r="T196" s="141"/>
      <c r="U196" s="141"/>
      <c r="V196" s="141"/>
      <c r="W196" s="141"/>
      <c r="X196" s="141"/>
      <c r="Y196" s="141"/>
    </row>
    <row r="197" spans="2:25" s="77" customFormat="1" ht="16.5" hidden="1" customHeight="1">
      <c r="B197" s="403"/>
      <c r="C197" s="406"/>
      <c r="D197" s="154" t="s">
        <v>44</v>
      </c>
      <c r="E197" s="180">
        <v>0</v>
      </c>
      <c r="F197" s="181">
        <f t="shared" si="41"/>
        <v>0</v>
      </c>
      <c r="G197" s="180">
        <v>0</v>
      </c>
      <c r="H197" s="181">
        <f t="shared" si="42"/>
        <v>0</v>
      </c>
      <c r="I197" s="180">
        <v>0</v>
      </c>
      <c r="J197" s="181">
        <f t="shared" si="43"/>
        <v>0</v>
      </c>
      <c r="K197" s="182">
        <v>0</v>
      </c>
      <c r="L197" s="183">
        <v>0</v>
      </c>
      <c r="M197" s="98">
        <f t="shared" si="39"/>
        <v>0</v>
      </c>
      <c r="N197" s="98">
        <f t="shared" si="40"/>
        <v>0</v>
      </c>
      <c r="Q197" s="141"/>
      <c r="R197" s="141"/>
      <c r="S197" s="141"/>
      <c r="T197" s="141"/>
      <c r="U197" s="141"/>
      <c r="V197" s="141"/>
      <c r="W197" s="141"/>
      <c r="X197" s="141"/>
      <c r="Y197" s="141"/>
    </row>
    <row r="198" spans="2:25" s="77" customFormat="1" ht="16.5" hidden="1" customHeight="1">
      <c r="B198" s="403"/>
      <c r="C198" s="406"/>
      <c r="D198" s="154" t="s">
        <v>45</v>
      </c>
      <c r="E198" s="180">
        <v>0</v>
      </c>
      <c r="F198" s="181">
        <f t="shared" si="41"/>
        <v>0</v>
      </c>
      <c r="G198" s="180">
        <v>0</v>
      </c>
      <c r="H198" s="181">
        <f t="shared" si="42"/>
        <v>0</v>
      </c>
      <c r="I198" s="180">
        <v>0</v>
      </c>
      <c r="J198" s="181">
        <f t="shared" si="43"/>
        <v>0</v>
      </c>
      <c r="K198" s="182">
        <v>0</v>
      </c>
      <c r="L198" s="183">
        <v>0</v>
      </c>
      <c r="M198" s="98">
        <f t="shared" si="39"/>
        <v>0</v>
      </c>
      <c r="N198" s="98">
        <f t="shared" si="40"/>
        <v>0</v>
      </c>
      <c r="Q198" s="141"/>
      <c r="R198" s="141"/>
      <c r="S198" s="141"/>
      <c r="T198" s="141"/>
      <c r="U198" s="141"/>
      <c r="V198" s="141"/>
      <c r="W198" s="141"/>
      <c r="X198" s="141"/>
      <c r="Y198" s="141"/>
    </row>
    <row r="199" spans="2:25" s="77" customFormat="1" ht="16.5" hidden="1" customHeight="1">
      <c r="B199" s="403"/>
      <c r="C199" s="406"/>
      <c r="D199" s="154" t="s">
        <v>46</v>
      </c>
      <c r="E199" s="180">
        <v>0</v>
      </c>
      <c r="F199" s="181">
        <f t="shared" si="41"/>
        <v>0</v>
      </c>
      <c r="G199" s="180">
        <v>0</v>
      </c>
      <c r="H199" s="181">
        <f t="shared" si="42"/>
        <v>0</v>
      </c>
      <c r="I199" s="180">
        <v>0</v>
      </c>
      <c r="J199" s="181">
        <f t="shared" si="43"/>
        <v>0</v>
      </c>
      <c r="K199" s="182">
        <v>0</v>
      </c>
      <c r="L199" s="183">
        <v>0</v>
      </c>
      <c r="M199" s="98">
        <f t="shared" si="39"/>
        <v>0</v>
      </c>
      <c r="N199" s="98">
        <f t="shared" si="40"/>
        <v>0</v>
      </c>
      <c r="Q199" s="141"/>
      <c r="R199" s="141"/>
      <c r="S199" s="141"/>
      <c r="T199" s="141"/>
      <c r="U199" s="141"/>
      <c r="V199" s="141"/>
      <c r="W199" s="141"/>
      <c r="X199" s="141"/>
      <c r="Y199" s="141"/>
    </row>
    <row r="200" spans="2:25" s="77" customFormat="1" ht="16.5" hidden="1" customHeight="1">
      <c r="B200" s="404"/>
      <c r="C200" s="407"/>
      <c r="D200" s="158" t="s">
        <v>47</v>
      </c>
      <c r="E200" s="210">
        <v>143</v>
      </c>
      <c r="F200" s="211">
        <f t="shared" si="41"/>
        <v>1.7212325469427057</v>
      </c>
      <c r="G200" s="210">
        <v>492</v>
      </c>
      <c r="H200" s="211">
        <f t="shared" si="42"/>
        <v>5.0596462361168246</v>
      </c>
      <c r="I200" s="210">
        <v>449</v>
      </c>
      <c r="J200" s="211">
        <f t="shared" si="43"/>
        <v>4.6996022608331591</v>
      </c>
      <c r="K200" s="212">
        <f>M200/G200*100</f>
        <v>-70.934959349593498</v>
      </c>
      <c r="L200" s="184">
        <f>N200/I200*100</f>
        <v>-68.15144766146993</v>
      </c>
      <c r="M200" s="98">
        <f t="shared" si="39"/>
        <v>-349</v>
      </c>
      <c r="N200" s="98">
        <f t="shared" si="40"/>
        <v>-306</v>
      </c>
      <c r="Q200" s="141"/>
      <c r="R200" s="141"/>
      <c r="S200" s="141"/>
      <c r="T200" s="141"/>
      <c r="U200" s="141"/>
      <c r="V200" s="141"/>
      <c r="W200" s="141"/>
      <c r="X200" s="141"/>
      <c r="Y200" s="141"/>
    </row>
    <row r="201" spans="2:25" hidden="1"/>
    <row r="202" spans="2:25" hidden="1"/>
  </sheetData>
  <mergeCells count="99">
    <mergeCell ref="A2:L2"/>
    <mergeCell ref="Q3:S5"/>
    <mergeCell ref="V3:X5"/>
    <mergeCell ref="B6:D7"/>
    <mergeCell ref="E6:F7"/>
    <mergeCell ref="G6:J6"/>
    <mergeCell ref="K6:L6"/>
    <mergeCell ref="Q6:Q7"/>
    <mergeCell ref="R6:S6"/>
    <mergeCell ref="V6:V7"/>
    <mergeCell ref="B46:D47"/>
    <mergeCell ref="W6:X6"/>
    <mergeCell ref="G7:H7"/>
    <mergeCell ref="I7:J7"/>
    <mergeCell ref="B8:D8"/>
    <mergeCell ref="B9:B20"/>
    <mergeCell ref="C9:D9"/>
    <mergeCell ref="C10:D10"/>
    <mergeCell ref="C14:D14"/>
    <mergeCell ref="C15:D15"/>
    <mergeCell ref="C16:D16"/>
    <mergeCell ref="C19:D19"/>
    <mergeCell ref="C20:D20"/>
    <mergeCell ref="B21:B42"/>
    <mergeCell ref="C21:C34"/>
    <mergeCell ref="C35:C42"/>
    <mergeCell ref="E46:F47"/>
    <mergeCell ref="G46:J46"/>
    <mergeCell ref="K46:L46"/>
    <mergeCell ref="Q46:Q47"/>
    <mergeCell ref="R46:S46"/>
    <mergeCell ref="G47:H47"/>
    <mergeCell ref="I47:J47"/>
    <mergeCell ref="E86:F87"/>
    <mergeCell ref="G86:J86"/>
    <mergeCell ref="B48:D48"/>
    <mergeCell ref="B49:B60"/>
    <mergeCell ref="C49:D49"/>
    <mergeCell ref="C50:D50"/>
    <mergeCell ref="C54:D54"/>
    <mergeCell ref="C55:D55"/>
    <mergeCell ref="C56:D56"/>
    <mergeCell ref="C59:D59"/>
    <mergeCell ref="C60:D60"/>
    <mergeCell ref="B88:D88"/>
    <mergeCell ref="B61:B82"/>
    <mergeCell ref="C61:C74"/>
    <mergeCell ref="C75:C82"/>
    <mergeCell ref="B86:D87"/>
    <mergeCell ref="K86:L86"/>
    <mergeCell ref="Q86:Q87"/>
    <mergeCell ref="R86:S86"/>
    <mergeCell ref="G87:H87"/>
    <mergeCell ref="I87:J87"/>
    <mergeCell ref="B89:B100"/>
    <mergeCell ref="C89:D89"/>
    <mergeCell ref="C90:D90"/>
    <mergeCell ref="C94:D94"/>
    <mergeCell ref="C95:D95"/>
    <mergeCell ref="C96:D96"/>
    <mergeCell ref="C99:D99"/>
    <mergeCell ref="C100:D100"/>
    <mergeCell ref="B101:B122"/>
    <mergeCell ref="C101:C114"/>
    <mergeCell ref="C115:C122"/>
    <mergeCell ref="B127:D128"/>
    <mergeCell ref="E127:F128"/>
    <mergeCell ref="K127:L127"/>
    <mergeCell ref="G128:H128"/>
    <mergeCell ref="I128:J128"/>
    <mergeCell ref="B129:D129"/>
    <mergeCell ref="B130:B139"/>
    <mergeCell ref="C130:D130"/>
    <mergeCell ref="C131:D131"/>
    <mergeCell ref="C134:D134"/>
    <mergeCell ref="C135:D135"/>
    <mergeCell ref="C136:D136"/>
    <mergeCell ref="G127:J127"/>
    <mergeCell ref="C139:D139"/>
    <mergeCell ref="B140:B161"/>
    <mergeCell ref="C140:C153"/>
    <mergeCell ref="C154:C161"/>
    <mergeCell ref="B166:D167"/>
    <mergeCell ref="G166:J166"/>
    <mergeCell ref="K166:L166"/>
    <mergeCell ref="G167:H167"/>
    <mergeCell ref="I167:J167"/>
    <mergeCell ref="B168:D168"/>
    <mergeCell ref="E166:F167"/>
    <mergeCell ref="C175:D175"/>
    <mergeCell ref="C178:D178"/>
    <mergeCell ref="B179:B200"/>
    <mergeCell ref="C179:C192"/>
    <mergeCell ref="C193:C200"/>
    <mergeCell ref="B169:B178"/>
    <mergeCell ref="C169:D169"/>
    <mergeCell ref="C170:D170"/>
    <mergeCell ref="C173:D173"/>
    <mergeCell ref="C174:D174"/>
  </mergeCells>
  <phoneticPr fontId="2" type="noConversion"/>
  <pageMargins left="0.6692913385826772" right="0.47244094488188981" top="1.0629921259842521" bottom="0.78740157480314965" header="0.31496062992125984" footer="0.31496062992125984"/>
  <pageSetup paperSize="9" orientation="portrait" r:id="rId1"/>
  <rowBreaks count="1" manualBreakCount="1">
    <brk id="4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56"/>
  <sheetViews>
    <sheetView view="pageBreakPreview" zoomScaleNormal="100" zoomScaleSheetLayoutView="100" workbookViewId="0">
      <selection activeCell="R11" sqref="R11"/>
    </sheetView>
  </sheetViews>
  <sheetFormatPr defaultRowHeight="16.5"/>
  <cols>
    <col min="1" max="1" width="2.5" style="54" customWidth="1"/>
    <col min="2" max="2" width="15.5" style="54" customWidth="1"/>
    <col min="3" max="3" width="21.75" style="216" customWidth="1"/>
    <col min="4" max="4" width="6.875" style="54" customWidth="1"/>
    <col min="5" max="5" width="6" style="54" customWidth="1"/>
    <col min="6" max="6" width="5.625" style="54" customWidth="1"/>
    <col min="7" max="7" width="5.5" style="185" customWidth="1"/>
    <col min="8" max="8" width="5.875" style="185" customWidth="1"/>
    <col min="9" max="9" width="5.625" style="185" customWidth="1"/>
    <col min="10" max="10" width="4.625" style="185" customWidth="1"/>
    <col min="11" max="11" width="6.375" style="185" customWidth="1"/>
    <col min="12" max="12" width="18.625" style="54" customWidth="1"/>
    <col min="13" max="15" width="7.875" style="54" customWidth="1"/>
    <col min="16" max="256" width="9" style="54"/>
    <col min="257" max="257" width="2.5" style="54" customWidth="1"/>
    <col min="258" max="258" width="15.5" style="54" customWidth="1"/>
    <col min="259" max="259" width="20.125" style="54" customWidth="1"/>
    <col min="260" max="260" width="7.125" style="54" customWidth="1"/>
    <col min="261" max="261" width="6" style="54" customWidth="1"/>
    <col min="262" max="262" width="5.625" style="54" customWidth="1"/>
    <col min="263" max="263" width="5.5" style="54" customWidth="1"/>
    <col min="264" max="265" width="4.875" style="54" customWidth="1"/>
    <col min="266" max="266" width="4.625" style="54" customWidth="1"/>
    <col min="267" max="267" width="6.375" style="54" customWidth="1"/>
    <col min="268" max="268" width="18.625" style="54" customWidth="1"/>
    <col min="269" max="271" width="7.875" style="54" customWidth="1"/>
    <col min="272" max="512" width="9" style="54"/>
    <col min="513" max="513" width="2.5" style="54" customWidth="1"/>
    <col min="514" max="514" width="15.5" style="54" customWidth="1"/>
    <col min="515" max="515" width="20.125" style="54" customWidth="1"/>
    <col min="516" max="516" width="7.125" style="54" customWidth="1"/>
    <col min="517" max="517" width="6" style="54" customWidth="1"/>
    <col min="518" max="518" width="5.625" style="54" customWidth="1"/>
    <col min="519" max="519" width="5.5" style="54" customWidth="1"/>
    <col min="520" max="521" width="4.875" style="54" customWidth="1"/>
    <col min="522" max="522" width="4.625" style="54" customWidth="1"/>
    <col min="523" max="523" width="6.375" style="54" customWidth="1"/>
    <col min="524" max="524" width="18.625" style="54" customWidth="1"/>
    <col min="525" max="527" width="7.875" style="54" customWidth="1"/>
    <col min="528" max="768" width="9" style="54"/>
    <col min="769" max="769" width="2.5" style="54" customWidth="1"/>
    <col min="770" max="770" width="15.5" style="54" customWidth="1"/>
    <col min="771" max="771" width="20.125" style="54" customWidth="1"/>
    <col min="772" max="772" width="7.125" style="54" customWidth="1"/>
    <col min="773" max="773" width="6" style="54" customWidth="1"/>
    <col min="774" max="774" width="5.625" style="54" customWidth="1"/>
    <col min="775" max="775" width="5.5" style="54" customWidth="1"/>
    <col min="776" max="777" width="4.875" style="54" customWidth="1"/>
    <col min="778" max="778" width="4.625" style="54" customWidth="1"/>
    <col min="779" max="779" width="6.375" style="54" customWidth="1"/>
    <col min="780" max="780" width="18.625" style="54" customWidth="1"/>
    <col min="781" max="783" width="7.875" style="54" customWidth="1"/>
    <col min="784" max="1024" width="9" style="54"/>
    <col min="1025" max="1025" width="2.5" style="54" customWidth="1"/>
    <col min="1026" max="1026" width="15.5" style="54" customWidth="1"/>
    <col min="1027" max="1027" width="20.125" style="54" customWidth="1"/>
    <col min="1028" max="1028" width="7.125" style="54" customWidth="1"/>
    <col min="1029" max="1029" width="6" style="54" customWidth="1"/>
    <col min="1030" max="1030" width="5.625" style="54" customWidth="1"/>
    <col min="1031" max="1031" width="5.5" style="54" customWidth="1"/>
    <col min="1032" max="1033" width="4.875" style="54" customWidth="1"/>
    <col min="1034" max="1034" width="4.625" style="54" customWidth="1"/>
    <col min="1035" max="1035" width="6.375" style="54" customWidth="1"/>
    <col min="1036" max="1036" width="18.625" style="54" customWidth="1"/>
    <col min="1037" max="1039" width="7.875" style="54" customWidth="1"/>
    <col min="1040" max="1280" width="9" style="54"/>
    <col min="1281" max="1281" width="2.5" style="54" customWidth="1"/>
    <col min="1282" max="1282" width="15.5" style="54" customWidth="1"/>
    <col min="1283" max="1283" width="20.125" style="54" customWidth="1"/>
    <col min="1284" max="1284" width="7.125" style="54" customWidth="1"/>
    <col min="1285" max="1285" width="6" style="54" customWidth="1"/>
    <col min="1286" max="1286" width="5.625" style="54" customWidth="1"/>
    <col min="1287" max="1287" width="5.5" style="54" customWidth="1"/>
    <col min="1288" max="1289" width="4.875" style="54" customWidth="1"/>
    <col min="1290" max="1290" width="4.625" style="54" customWidth="1"/>
    <col min="1291" max="1291" width="6.375" style="54" customWidth="1"/>
    <col min="1292" max="1292" width="18.625" style="54" customWidth="1"/>
    <col min="1293" max="1295" width="7.875" style="54" customWidth="1"/>
    <col min="1296" max="1536" width="9" style="54"/>
    <col min="1537" max="1537" width="2.5" style="54" customWidth="1"/>
    <col min="1538" max="1538" width="15.5" style="54" customWidth="1"/>
    <col min="1539" max="1539" width="20.125" style="54" customWidth="1"/>
    <col min="1540" max="1540" width="7.125" style="54" customWidth="1"/>
    <col min="1541" max="1541" width="6" style="54" customWidth="1"/>
    <col min="1542" max="1542" width="5.625" style="54" customWidth="1"/>
    <col min="1543" max="1543" width="5.5" style="54" customWidth="1"/>
    <col min="1544" max="1545" width="4.875" style="54" customWidth="1"/>
    <col min="1546" max="1546" width="4.625" style="54" customWidth="1"/>
    <col min="1547" max="1547" width="6.375" style="54" customWidth="1"/>
    <col min="1548" max="1548" width="18.625" style="54" customWidth="1"/>
    <col min="1549" max="1551" width="7.875" style="54" customWidth="1"/>
    <col min="1552" max="1792" width="9" style="54"/>
    <col min="1793" max="1793" width="2.5" style="54" customWidth="1"/>
    <col min="1794" max="1794" width="15.5" style="54" customWidth="1"/>
    <col min="1795" max="1795" width="20.125" style="54" customWidth="1"/>
    <col min="1796" max="1796" width="7.125" style="54" customWidth="1"/>
    <col min="1797" max="1797" width="6" style="54" customWidth="1"/>
    <col min="1798" max="1798" width="5.625" style="54" customWidth="1"/>
    <col min="1799" max="1799" width="5.5" style="54" customWidth="1"/>
    <col min="1800" max="1801" width="4.875" style="54" customWidth="1"/>
    <col min="1802" max="1802" width="4.625" style="54" customWidth="1"/>
    <col min="1803" max="1803" width="6.375" style="54" customWidth="1"/>
    <col min="1804" max="1804" width="18.625" style="54" customWidth="1"/>
    <col min="1805" max="1807" width="7.875" style="54" customWidth="1"/>
    <col min="1808" max="2048" width="9" style="54"/>
    <col min="2049" max="2049" width="2.5" style="54" customWidth="1"/>
    <col min="2050" max="2050" width="15.5" style="54" customWidth="1"/>
    <col min="2051" max="2051" width="20.125" style="54" customWidth="1"/>
    <col min="2052" max="2052" width="7.125" style="54" customWidth="1"/>
    <col min="2053" max="2053" width="6" style="54" customWidth="1"/>
    <col min="2054" max="2054" width="5.625" style="54" customWidth="1"/>
    <col min="2055" max="2055" width="5.5" style="54" customWidth="1"/>
    <col min="2056" max="2057" width="4.875" style="54" customWidth="1"/>
    <col min="2058" max="2058" width="4.625" style="54" customWidth="1"/>
    <col min="2059" max="2059" width="6.375" style="54" customWidth="1"/>
    <col min="2060" max="2060" width="18.625" style="54" customWidth="1"/>
    <col min="2061" max="2063" width="7.875" style="54" customWidth="1"/>
    <col min="2064" max="2304" width="9" style="54"/>
    <col min="2305" max="2305" width="2.5" style="54" customWidth="1"/>
    <col min="2306" max="2306" width="15.5" style="54" customWidth="1"/>
    <col min="2307" max="2307" width="20.125" style="54" customWidth="1"/>
    <col min="2308" max="2308" width="7.125" style="54" customWidth="1"/>
    <col min="2309" max="2309" width="6" style="54" customWidth="1"/>
    <col min="2310" max="2310" width="5.625" style="54" customWidth="1"/>
    <col min="2311" max="2311" width="5.5" style="54" customWidth="1"/>
    <col min="2312" max="2313" width="4.875" style="54" customWidth="1"/>
    <col min="2314" max="2314" width="4.625" style="54" customWidth="1"/>
    <col min="2315" max="2315" width="6.375" style="54" customWidth="1"/>
    <col min="2316" max="2316" width="18.625" style="54" customWidth="1"/>
    <col min="2317" max="2319" width="7.875" style="54" customWidth="1"/>
    <col min="2320" max="2560" width="9" style="54"/>
    <col min="2561" max="2561" width="2.5" style="54" customWidth="1"/>
    <col min="2562" max="2562" width="15.5" style="54" customWidth="1"/>
    <col min="2563" max="2563" width="20.125" style="54" customWidth="1"/>
    <col min="2564" max="2564" width="7.125" style="54" customWidth="1"/>
    <col min="2565" max="2565" width="6" style="54" customWidth="1"/>
    <col min="2566" max="2566" width="5.625" style="54" customWidth="1"/>
    <col min="2567" max="2567" width="5.5" style="54" customWidth="1"/>
    <col min="2568" max="2569" width="4.875" style="54" customWidth="1"/>
    <col min="2570" max="2570" width="4.625" style="54" customWidth="1"/>
    <col min="2571" max="2571" width="6.375" style="54" customWidth="1"/>
    <col min="2572" max="2572" width="18.625" style="54" customWidth="1"/>
    <col min="2573" max="2575" width="7.875" style="54" customWidth="1"/>
    <col min="2576" max="2816" width="9" style="54"/>
    <col min="2817" max="2817" width="2.5" style="54" customWidth="1"/>
    <col min="2818" max="2818" width="15.5" style="54" customWidth="1"/>
    <col min="2819" max="2819" width="20.125" style="54" customWidth="1"/>
    <col min="2820" max="2820" width="7.125" style="54" customWidth="1"/>
    <col min="2821" max="2821" width="6" style="54" customWidth="1"/>
    <col min="2822" max="2822" width="5.625" style="54" customWidth="1"/>
    <col min="2823" max="2823" width="5.5" style="54" customWidth="1"/>
    <col min="2824" max="2825" width="4.875" style="54" customWidth="1"/>
    <col min="2826" max="2826" width="4.625" style="54" customWidth="1"/>
    <col min="2827" max="2827" width="6.375" style="54" customWidth="1"/>
    <col min="2828" max="2828" width="18.625" style="54" customWidth="1"/>
    <col min="2829" max="2831" width="7.875" style="54" customWidth="1"/>
    <col min="2832" max="3072" width="9" style="54"/>
    <col min="3073" max="3073" width="2.5" style="54" customWidth="1"/>
    <col min="3074" max="3074" width="15.5" style="54" customWidth="1"/>
    <col min="3075" max="3075" width="20.125" style="54" customWidth="1"/>
    <col min="3076" max="3076" width="7.125" style="54" customWidth="1"/>
    <col min="3077" max="3077" width="6" style="54" customWidth="1"/>
    <col min="3078" max="3078" width="5.625" style="54" customWidth="1"/>
    <col min="3079" max="3079" width="5.5" style="54" customWidth="1"/>
    <col min="3080" max="3081" width="4.875" style="54" customWidth="1"/>
    <col min="3082" max="3082" width="4.625" style="54" customWidth="1"/>
    <col min="3083" max="3083" width="6.375" style="54" customWidth="1"/>
    <col min="3084" max="3084" width="18.625" style="54" customWidth="1"/>
    <col min="3085" max="3087" width="7.875" style="54" customWidth="1"/>
    <col min="3088" max="3328" width="9" style="54"/>
    <col min="3329" max="3329" width="2.5" style="54" customWidth="1"/>
    <col min="3330" max="3330" width="15.5" style="54" customWidth="1"/>
    <col min="3331" max="3331" width="20.125" style="54" customWidth="1"/>
    <col min="3332" max="3332" width="7.125" style="54" customWidth="1"/>
    <col min="3333" max="3333" width="6" style="54" customWidth="1"/>
    <col min="3334" max="3334" width="5.625" style="54" customWidth="1"/>
    <col min="3335" max="3335" width="5.5" style="54" customWidth="1"/>
    <col min="3336" max="3337" width="4.875" style="54" customWidth="1"/>
    <col min="3338" max="3338" width="4.625" style="54" customWidth="1"/>
    <col min="3339" max="3339" width="6.375" style="54" customWidth="1"/>
    <col min="3340" max="3340" width="18.625" style="54" customWidth="1"/>
    <col min="3341" max="3343" width="7.875" style="54" customWidth="1"/>
    <col min="3344" max="3584" width="9" style="54"/>
    <col min="3585" max="3585" width="2.5" style="54" customWidth="1"/>
    <col min="3586" max="3586" width="15.5" style="54" customWidth="1"/>
    <col min="3587" max="3587" width="20.125" style="54" customWidth="1"/>
    <col min="3588" max="3588" width="7.125" style="54" customWidth="1"/>
    <col min="3589" max="3589" width="6" style="54" customWidth="1"/>
    <col min="3590" max="3590" width="5.625" style="54" customWidth="1"/>
    <col min="3591" max="3591" width="5.5" style="54" customWidth="1"/>
    <col min="3592" max="3593" width="4.875" style="54" customWidth="1"/>
    <col min="3594" max="3594" width="4.625" style="54" customWidth="1"/>
    <col min="3595" max="3595" width="6.375" style="54" customWidth="1"/>
    <col min="3596" max="3596" width="18.625" style="54" customWidth="1"/>
    <col min="3597" max="3599" width="7.875" style="54" customWidth="1"/>
    <col min="3600" max="3840" width="9" style="54"/>
    <col min="3841" max="3841" width="2.5" style="54" customWidth="1"/>
    <col min="3842" max="3842" width="15.5" style="54" customWidth="1"/>
    <col min="3843" max="3843" width="20.125" style="54" customWidth="1"/>
    <col min="3844" max="3844" width="7.125" style="54" customWidth="1"/>
    <col min="3845" max="3845" width="6" style="54" customWidth="1"/>
    <col min="3846" max="3846" width="5.625" style="54" customWidth="1"/>
    <col min="3847" max="3847" width="5.5" style="54" customWidth="1"/>
    <col min="3848" max="3849" width="4.875" style="54" customWidth="1"/>
    <col min="3850" max="3850" width="4.625" style="54" customWidth="1"/>
    <col min="3851" max="3851" width="6.375" style="54" customWidth="1"/>
    <col min="3852" max="3852" width="18.625" style="54" customWidth="1"/>
    <col min="3853" max="3855" width="7.875" style="54" customWidth="1"/>
    <col min="3856" max="4096" width="9" style="54"/>
    <col min="4097" max="4097" width="2.5" style="54" customWidth="1"/>
    <col min="4098" max="4098" width="15.5" style="54" customWidth="1"/>
    <col min="4099" max="4099" width="20.125" style="54" customWidth="1"/>
    <col min="4100" max="4100" width="7.125" style="54" customWidth="1"/>
    <col min="4101" max="4101" width="6" style="54" customWidth="1"/>
    <col min="4102" max="4102" width="5.625" style="54" customWidth="1"/>
    <col min="4103" max="4103" width="5.5" style="54" customWidth="1"/>
    <col min="4104" max="4105" width="4.875" style="54" customWidth="1"/>
    <col min="4106" max="4106" width="4.625" style="54" customWidth="1"/>
    <col min="4107" max="4107" width="6.375" style="54" customWidth="1"/>
    <col min="4108" max="4108" width="18.625" style="54" customWidth="1"/>
    <col min="4109" max="4111" width="7.875" style="54" customWidth="1"/>
    <col min="4112" max="4352" width="9" style="54"/>
    <col min="4353" max="4353" width="2.5" style="54" customWidth="1"/>
    <col min="4354" max="4354" width="15.5" style="54" customWidth="1"/>
    <col min="4355" max="4355" width="20.125" style="54" customWidth="1"/>
    <col min="4356" max="4356" width="7.125" style="54" customWidth="1"/>
    <col min="4357" max="4357" width="6" style="54" customWidth="1"/>
    <col min="4358" max="4358" width="5.625" style="54" customWidth="1"/>
    <col min="4359" max="4359" width="5.5" style="54" customWidth="1"/>
    <col min="4360" max="4361" width="4.875" style="54" customWidth="1"/>
    <col min="4362" max="4362" width="4.625" style="54" customWidth="1"/>
    <col min="4363" max="4363" width="6.375" style="54" customWidth="1"/>
    <col min="4364" max="4364" width="18.625" style="54" customWidth="1"/>
    <col min="4365" max="4367" width="7.875" style="54" customWidth="1"/>
    <col min="4368" max="4608" width="9" style="54"/>
    <col min="4609" max="4609" width="2.5" style="54" customWidth="1"/>
    <col min="4610" max="4610" width="15.5" style="54" customWidth="1"/>
    <col min="4611" max="4611" width="20.125" style="54" customWidth="1"/>
    <col min="4612" max="4612" width="7.125" style="54" customWidth="1"/>
    <col min="4613" max="4613" width="6" style="54" customWidth="1"/>
    <col min="4614" max="4614" width="5.625" style="54" customWidth="1"/>
    <col min="4615" max="4615" width="5.5" style="54" customWidth="1"/>
    <col min="4616" max="4617" width="4.875" style="54" customWidth="1"/>
    <col min="4618" max="4618" width="4.625" style="54" customWidth="1"/>
    <col min="4619" max="4619" width="6.375" style="54" customWidth="1"/>
    <col min="4620" max="4620" width="18.625" style="54" customWidth="1"/>
    <col min="4621" max="4623" width="7.875" style="54" customWidth="1"/>
    <col min="4624" max="4864" width="9" style="54"/>
    <col min="4865" max="4865" width="2.5" style="54" customWidth="1"/>
    <col min="4866" max="4866" width="15.5" style="54" customWidth="1"/>
    <col min="4867" max="4867" width="20.125" style="54" customWidth="1"/>
    <col min="4868" max="4868" width="7.125" style="54" customWidth="1"/>
    <col min="4869" max="4869" width="6" style="54" customWidth="1"/>
    <col min="4870" max="4870" width="5.625" style="54" customWidth="1"/>
    <col min="4871" max="4871" width="5.5" style="54" customWidth="1"/>
    <col min="4872" max="4873" width="4.875" style="54" customWidth="1"/>
    <col min="4874" max="4874" width="4.625" style="54" customWidth="1"/>
    <col min="4875" max="4875" width="6.375" style="54" customWidth="1"/>
    <col min="4876" max="4876" width="18.625" style="54" customWidth="1"/>
    <col min="4877" max="4879" width="7.875" style="54" customWidth="1"/>
    <col min="4880" max="5120" width="9" style="54"/>
    <col min="5121" max="5121" width="2.5" style="54" customWidth="1"/>
    <col min="5122" max="5122" width="15.5" style="54" customWidth="1"/>
    <col min="5123" max="5123" width="20.125" style="54" customWidth="1"/>
    <col min="5124" max="5124" width="7.125" style="54" customWidth="1"/>
    <col min="5125" max="5125" width="6" style="54" customWidth="1"/>
    <col min="5126" max="5126" width="5.625" style="54" customWidth="1"/>
    <col min="5127" max="5127" width="5.5" style="54" customWidth="1"/>
    <col min="5128" max="5129" width="4.875" style="54" customWidth="1"/>
    <col min="5130" max="5130" width="4.625" style="54" customWidth="1"/>
    <col min="5131" max="5131" width="6.375" style="54" customWidth="1"/>
    <col min="5132" max="5132" width="18.625" style="54" customWidth="1"/>
    <col min="5133" max="5135" width="7.875" style="54" customWidth="1"/>
    <col min="5136" max="5376" width="9" style="54"/>
    <col min="5377" max="5377" width="2.5" style="54" customWidth="1"/>
    <col min="5378" max="5378" width="15.5" style="54" customWidth="1"/>
    <col min="5379" max="5379" width="20.125" style="54" customWidth="1"/>
    <col min="5380" max="5380" width="7.125" style="54" customWidth="1"/>
    <col min="5381" max="5381" width="6" style="54" customWidth="1"/>
    <col min="5382" max="5382" width="5.625" style="54" customWidth="1"/>
    <col min="5383" max="5383" width="5.5" style="54" customWidth="1"/>
    <col min="5384" max="5385" width="4.875" style="54" customWidth="1"/>
    <col min="5386" max="5386" width="4.625" style="54" customWidth="1"/>
    <col min="5387" max="5387" width="6.375" style="54" customWidth="1"/>
    <col min="5388" max="5388" width="18.625" style="54" customWidth="1"/>
    <col min="5389" max="5391" width="7.875" style="54" customWidth="1"/>
    <col min="5392" max="5632" width="9" style="54"/>
    <col min="5633" max="5633" width="2.5" style="54" customWidth="1"/>
    <col min="5634" max="5634" width="15.5" style="54" customWidth="1"/>
    <col min="5635" max="5635" width="20.125" style="54" customWidth="1"/>
    <col min="5636" max="5636" width="7.125" style="54" customWidth="1"/>
    <col min="5637" max="5637" width="6" style="54" customWidth="1"/>
    <col min="5638" max="5638" width="5.625" style="54" customWidth="1"/>
    <col min="5639" max="5639" width="5.5" style="54" customWidth="1"/>
    <col min="5640" max="5641" width="4.875" style="54" customWidth="1"/>
    <col min="5642" max="5642" width="4.625" style="54" customWidth="1"/>
    <col min="5643" max="5643" width="6.375" style="54" customWidth="1"/>
    <col min="5644" max="5644" width="18.625" style="54" customWidth="1"/>
    <col min="5645" max="5647" width="7.875" style="54" customWidth="1"/>
    <col min="5648" max="5888" width="9" style="54"/>
    <col min="5889" max="5889" width="2.5" style="54" customWidth="1"/>
    <col min="5890" max="5890" width="15.5" style="54" customWidth="1"/>
    <col min="5891" max="5891" width="20.125" style="54" customWidth="1"/>
    <col min="5892" max="5892" width="7.125" style="54" customWidth="1"/>
    <col min="5893" max="5893" width="6" style="54" customWidth="1"/>
    <col min="5894" max="5894" width="5.625" style="54" customWidth="1"/>
    <col min="5895" max="5895" width="5.5" style="54" customWidth="1"/>
    <col min="5896" max="5897" width="4.875" style="54" customWidth="1"/>
    <col min="5898" max="5898" width="4.625" style="54" customWidth="1"/>
    <col min="5899" max="5899" width="6.375" style="54" customWidth="1"/>
    <col min="5900" max="5900" width="18.625" style="54" customWidth="1"/>
    <col min="5901" max="5903" width="7.875" style="54" customWidth="1"/>
    <col min="5904" max="6144" width="9" style="54"/>
    <col min="6145" max="6145" width="2.5" style="54" customWidth="1"/>
    <col min="6146" max="6146" width="15.5" style="54" customWidth="1"/>
    <col min="6147" max="6147" width="20.125" style="54" customWidth="1"/>
    <col min="6148" max="6148" width="7.125" style="54" customWidth="1"/>
    <col min="6149" max="6149" width="6" style="54" customWidth="1"/>
    <col min="6150" max="6150" width="5.625" style="54" customWidth="1"/>
    <col min="6151" max="6151" width="5.5" style="54" customWidth="1"/>
    <col min="6152" max="6153" width="4.875" style="54" customWidth="1"/>
    <col min="6154" max="6154" width="4.625" style="54" customWidth="1"/>
    <col min="6155" max="6155" width="6.375" style="54" customWidth="1"/>
    <col min="6156" max="6156" width="18.625" style="54" customWidth="1"/>
    <col min="6157" max="6159" width="7.875" style="54" customWidth="1"/>
    <col min="6160" max="6400" width="9" style="54"/>
    <col min="6401" max="6401" width="2.5" style="54" customWidth="1"/>
    <col min="6402" max="6402" width="15.5" style="54" customWidth="1"/>
    <col min="6403" max="6403" width="20.125" style="54" customWidth="1"/>
    <col min="6404" max="6404" width="7.125" style="54" customWidth="1"/>
    <col min="6405" max="6405" width="6" style="54" customWidth="1"/>
    <col min="6406" max="6406" width="5.625" style="54" customWidth="1"/>
    <col min="6407" max="6407" width="5.5" style="54" customWidth="1"/>
    <col min="6408" max="6409" width="4.875" style="54" customWidth="1"/>
    <col min="6410" max="6410" width="4.625" style="54" customWidth="1"/>
    <col min="6411" max="6411" width="6.375" style="54" customWidth="1"/>
    <col min="6412" max="6412" width="18.625" style="54" customWidth="1"/>
    <col min="6413" max="6415" width="7.875" style="54" customWidth="1"/>
    <col min="6416" max="6656" width="9" style="54"/>
    <col min="6657" max="6657" width="2.5" style="54" customWidth="1"/>
    <col min="6658" max="6658" width="15.5" style="54" customWidth="1"/>
    <col min="6659" max="6659" width="20.125" style="54" customWidth="1"/>
    <col min="6660" max="6660" width="7.125" style="54" customWidth="1"/>
    <col min="6661" max="6661" width="6" style="54" customWidth="1"/>
    <col min="6662" max="6662" width="5.625" style="54" customWidth="1"/>
    <col min="6663" max="6663" width="5.5" style="54" customWidth="1"/>
    <col min="6664" max="6665" width="4.875" style="54" customWidth="1"/>
    <col min="6666" max="6666" width="4.625" style="54" customWidth="1"/>
    <col min="6667" max="6667" width="6.375" style="54" customWidth="1"/>
    <col min="6668" max="6668" width="18.625" style="54" customWidth="1"/>
    <col min="6669" max="6671" width="7.875" style="54" customWidth="1"/>
    <col min="6672" max="6912" width="9" style="54"/>
    <col min="6913" max="6913" width="2.5" style="54" customWidth="1"/>
    <col min="6914" max="6914" width="15.5" style="54" customWidth="1"/>
    <col min="6915" max="6915" width="20.125" style="54" customWidth="1"/>
    <col min="6916" max="6916" width="7.125" style="54" customWidth="1"/>
    <col min="6917" max="6917" width="6" style="54" customWidth="1"/>
    <col min="6918" max="6918" width="5.625" style="54" customWidth="1"/>
    <col min="6919" max="6919" width="5.5" style="54" customWidth="1"/>
    <col min="6920" max="6921" width="4.875" style="54" customWidth="1"/>
    <col min="6922" max="6922" width="4.625" style="54" customWidth="1"/>
    <col min="6923" max="6923" width="6.375" style="54" customWidth="1"/>
    <col min="6924" max="6924" width="18.625" style="54" customWidth="1"/>
    <col min="6925" max="6927" width="7.875" style="54" customWidth="1"/>
    <col min="6928" max="7168" width="9" style="54"/>
    <col min="7169" max="7169" width="2.5" style="54" customWidth="1"/>
    <col min="7170" max="7170" width="15.5" style="54" customWidth="1"/>
    <col min="7171" max="7171" width="20.125" style="54" customWidth="1"/>
    <col min="7172" max="7172" width="7.125" style="54" customWidth="1"/>
    <col min="7173" max="7173" width="6" style="54" customWidth="1"/>
    <col min="7174" max="7174" width="5.625" style="54" customWidth="1"/>
    <col min="7175" max="7175" width="5.5" style="54" customWidth="1"/>
    <col min="7176" max="7177" width="4.875" style="54" customWidth="1"/>
    <col min="7178" max="7178" width="4.625" style="54" customWidth="1"/>
    <col min="7179" max="7179" width="6.375" style="54" customWidth="1"/>
    <col min="7180" max="7180" width="18.625" style="54" customWidth="1"/>
    <col min="7181" max="7183" width="7.875" style="54" customWidth="1"/>
    <col min="7184" max="7424" width="9" style="54"/>
    <col min="7425" max="7425" width="2.5" style="54" customWidth="1"/>
    <col min="7426" max="7426" width="15.5" style="54" customWidth="1"/>
    <col min="7427" max="7427" width="20.125" style="54" customWidth="1"/>
    <col min="7428" max="7428" width="7.125" style="54" customWidth="1"/>
    <col min="7429" max="7429" width="6" style="54" customWidth="1"/>
    <col min="7430" max="7430" width="5.625" style="54" customWidth="1"/>
    <col min="7431" max="7431" width="5.5" style="54" customWidth="1"/>
    <col min="7432" max="7433" width="4.875" style="54" customWidth="1"/>
    <col min="7434" max="7434" width="4.625" style="54" customWidth="1"/>
    <col min="7435" max="7435" width="6.375" style="54" customWidth="1"/>
    <col min="7436" max="7436" width="18.625" style="54" customWidth="1"/>
    <col min="7437" max="7439" width="7.875" style="54" customWidth="1"/>
    <col min="7440" max="7680" width="9" style="54"/>
    <col min="7681" max="7681" width="2.5" style="54" customWidth="1"/>
    <col min="7682" max="7682" width="15.5" style="54" customWidth="1"/>
    <col min="7683" max="7683" width="20.125" style="54" customWidth="1"/>
    <col min="7684" max="7684" width="7.125" style="54" customWidth="1"/>
    <col min="7685" max="7685" width="6" style="54" customWidth="1"/>
    <col min="7686" max="7686" width="5.625" style="54" customWidth="1"/>
    <col min="7687" max="7687" width="5.5" style="54" customWidth="1"/>
    <col min="7688" max="7689" width="4.875" style="54" customWidth="1"/>
    <col min="7690" max="7690" width="4.625" style="54" customWidth="1"/>
    <col min="7691" max="7691" width="6.375" style="54" customWidth="1"/>
    <col min="7692" max="7692" width="18.625" style="54" customWidth="1"/>
    <col min="7693" max="7695" width="7.875" style="54" customWidth="1"/>
    <col min="7696" max="7936" width="9" style="54"/>
    <col min="7937" max="7937" width="2.5" style="54" customWidth="1"/>
    <col min="7938" max="7938" width="15.5" style="54" customWidth="1"/>
    <col min="7939" max="7939" width="20.125" style="54" customWidth="1"/>
    <col min="7940" max="7940" width="7.125" style="54" customWidth="1"/>
    <col min="7941" max="7941" width="6" style="54" customWidth="1"/>
    <col min="7942" max="7942" width="5.625" style="54" customWidth="1"/>
    <col min="7943" max="7943" width="5.5" style="54" customWidth="1"/>
    <col min="7944" max="7945" width="4.875" style="54" customWidth="1"/>
    <col min="7946" max="7946" width="4.625" style="54" customWidth="1"/>
    <col min="7947" max="7947" width="6.375" style="54" customWidth="1"/>
    <col min="7948" max="7948" width="18.625" style="54" customWidth="1"/>
    <col min="7949" max="7951" width="7.875" style="54" customWidth="1"/>
    <col min="7952" max="8192" width="9" style="54"/>
    <col min="8193" max="8193" width="2.5" style="54" customWidth="1"/>
    <col min="8194" max="8194" width="15.5" style="54" customWidth="1"/>
    <col min="8195" max="8195" width="20.125" style="54" customWidth="1"/>
    <col min="8196" max="8196" width="7.125" style="54" customWidth="1"/>
    <col min="8197" max="8197" width="6" style="54" customWidth="1"/>
    <col min="8198" max="8198" width="5.625" style="54" customWidth="1"/>
    <col min="8199" max="8199" width="5.5" style="54" customWidth="1"/>
    <col min="8200" max="8201" width="4.875" style="54" customWidth="1"/>
    <col min="8202" max="8202" width="4.625" style="54" customWidth="1"/>
    <col min="8203" max="8203" width="6.375" style="54" customWidth="1"/>
    <col min="8204" max="8204" width="18.625" style="54" customWidth="1"/>
    <col min="8205" max="8207" width="7.875" style="54" customWidth="1"/>
    <col min="8208" max="8448" width="9" style="54"/>
    <col min="8449" max="8449" width="2.5" style="54" customWidth="1"/>
    <col min="8450" max="8450" width="15.5" style="54" customWidth="1"/>
    <col min="8451" max="8451" width="20.125" style="54" customWidth="1"/>
    <col min="8452" max="8452" width="7.125" style="54" customWidth="1"/>
    <col min="8453" max="8453" width="6" style="54" customWidth="1"/>
    <col min="8454" max="8454" width="5.625" style="54" customWidth="1"/>
    <col min="8455" max="8455" width="5.5" style="54" customWidth="1"/>
    <col min="8456" max="8457" width="4.875" style="54" customWidth="1"/>
    <col min="8458" max="8458" width="4.625" style="54" customWidth="1"/>
    <col min="8459" max="8459" width="6.375" style="54" customWidth="1"/>
    <col min="8460" max="8460" width="18.625" style="54" customWidth="1"/>
    <col min="8461" max="8463" width="7.875" style="54" customWidth="1"/>
    <col min="8464" max="8704" width="9" style="54"/>
    <col min="8705" max="8705" width="2.5" style="54" customWidth="1"/>
    <col min="8706" max="8706" width="15.5" style="54" customWidth="1"/>
    <col min="8707" max="8707" width="20.125" style="54" customWidth="1"/>
    <col min="8708" max="8708" width="7.125" style="54" customWidth="1"/>
    <col min="8709" max="8709" width="6" style="54" customWidth="1"/>
    <col min="8710" max="8710" width="5.625" style="54" customWidth="1"/>
    <col min="8711" max="8711" width="5.5" style="54" customWidth="1"/>
    <col min="8712" max="8713" width="4.875" style="54" customWidth="1"/>
    <col min="8714" max="8714" width="4.625" style="54" customWidth="1"/>
    <col min="8715" max="8715" width="6.375" style="54" customWidth="1"/>
    <col min="8716" max="8716" width="18.625" style="54" customWidth="1"/>
    <col min="8717" max="8719" width="7.875" style="54" customWidth="1"/>
    <col min="8720" max="8960" width="9" style="54"/>
    <col min="8961" max="8961" width="2.5" style="54" customWidth="1"/>
    <col min="8962" max="8962" width="15.5" style="54" customWidth="1"/>
    <col min="8963" max="8963" width="20.125" style="54" customWidth="1"/>
    <col min="8964" max="8964" width="7.125" style="54" customWidth="1"/>
    <col min="8965" max="8965" width="6" style="54" customWidth="1"/>
    <col min="8966" max="8966" width="5.625" style="54" customWidth="1"/>
    <col min="8967" max="8967" width="5.5" style="54" customWidth="1"/>
    <col min="8968" max="8969" width="4.875" style="54" customWidth="1"/>
    <col min="8970" max="8970" width="4.625" style="54" customWidth="1"/>
    <col min="8971" max="8971" width="6.375" style="54" customWidth="1"/>
    <col min="8972" max="8972" width="18.625" style="54" customWidth="1"/>
    <col min="8973" max="8975" width="7.875" style="54" customWidth="1"/>
    <col min="8976" max="9216" width="9" style="54"/>
    <col min="9217" max="9217" width="2.5" style="54" customWidth="1"/>
    <col min="9218" max="9218" width="15.5" style="54" customWidth="1"/>
    <col min="9219" max="9219" width="20.125" style="54" customWidth="1"/>
    <col min="9220" max="9220" width="7.125" style="54" customWidth="1"/>
    <col min="9221" max="9221" width="6" style="54" customWidth="1"/>
    <col min="9222" max="9222" width="5.625" style="54" customWidth="1"/>
    <col min="9223" max="9223" width="5.5" style="54" customWidth="1"/>
    <col min="9224" max="9225" width="4.875" style="54" customWidth="1"/>
    <col min="9226" max="9226" width="4.625" style="54" customWidth="1"/>
    <col min="9227" max="9227" width="6.375" style="54" customWidth="1"/>
    <col min="9228" max="9228" width="18.625" style="54" customWidth="1"/>
    <col min="9229" max="9231" width="7.875" style="54" customWidth="1"/>
    <col min="9232" max="9472" width="9" style="54"/>
    <col min="9473" max="9473" width="2.5" style="54" customWidth="1"/>
    <col min="9474" max="9474" width="15.5" style="54" customWidth="1"/>
    <col min="9475" max="9475" width="20.125" style="54" customWidth="1"/>
    <col min="9476" max="9476" width="7.125" style="54" customWidth="1"/>
    <col min="9477" max="9477" width="6" style="54" customWidth="1"/>
    <col min="9478" max="9478" width="5.625" style="54" customWidth="1"/>
    <col min="9479" max="9479" width="5.5" style="54" customWidth="1"/>
    <col min="9480" max="9481" width="4.875" style="54" customWidth="1"/>
    <col min="9482" max="9482" width="4.625" style="54" customWidth="1"/>
    <col min="9483" max="9483" width="6.375" style="54" customWidth="1"/>
    <col min="9484" max="9484" width="18.625" style="54" customWidth="1"/>
    <col min="9485" max="9487" width="7.875" style="54" customWidth="1"/>
    <col min="9488" max="9728" width="9" style="54"/>
    <col min="9729" max="9729" width="2.5" style="54" customWidth="1"/>
    <col min="9730" max="9730" width="15.5" style="54" customWidth="1"/>
    <col min="9731" max="9731" width="20.125" style="54" customWidth="1"/>
    <col min="9732" max="9732" width="7.125" style="54" customWidth="1"/>
    <col min="9733" max="9733" width="6" style="54" customWidth="1"/>
    <col min="9734" max="9734" width="5.625" style="54" customWidth="1"/>
    <col min="9735" max="9735" width="5.5" style="54" customWidth="1"/>
    <col min="9736" max="9737" width="4.875" style="54" customWidth="1"/>
    <col min="9738" max="9738" width="4.625" style="54" customWidth="1"/>
    <col min="9739" max="9739" width="6.375" style="54" customWidth="1"/>
    <col min="9740" max="9740" width="18.625" style="54" customWidth="1"/>
    <col min="9741" max="9743" width="7.875" style="54" customWidth="1"/>
    <col min="9744" max="9984" width="9" style="54"/>
    <col min="9985" max="9985" width="2.5" style="54" customWidth="1"/>
    <col min="9986" max="9986" width="15.5" style="54" customWidth="1"/>
    <col min="9987" max="9987" width="20.125" style="54" customWidth="1"/>
    <col min="9988" max="9988" width="7.125" style="54" customWidth="1"/>
    <col min="9989" max="9989" width="6" style="54" customWidth="1"/>
    <col min="9990" max="9990" width="5.625" style="54" customWidth="1"/>
    <col min="9991" max="9991" width="5.5" style="54" customWidth="1"/>
    <col min="9992" max="9993" width="4.875" style="54" customWidth="1"/>
    <col min="9994" max="9994" width="4.625" style="54" customWidth="1"/>
    <col min="9995" max="9995" width="6.375" style="54" customWidth="1"/>
    <col min="9996" max="9996" width="18.625" style="54" customWidth="1"/>
    <col min="9997" max="9999" width="7.875" style="54" customWidth="1"/>
    <col min="10000" max="10240" width="9" style="54"/>
    <col min="10241" max="10241" width="2.5" style="54" customWidth="1"/>
    <col min="10242" max="10242" width="15.5" style="54" customWidth="1"/>
    <col min="10243" max="10243" width="20.125" style="54" customWidth="1"/>
    <col min="10244" max="10244" width="7.125" style="54" customWidth="1"/>
    <col min="10245" max="10245" width="6" style="54" customWidth="1"/>
    <col min="10246" max="10246" width="5.625" style="54" customWidth="1"/>
    <col min="10247" max="10247" width="5.5" style="54" customWidth="1"/>
    <col min="10248" max="10249" width="4.875" style="54" customWidth="1"/>
    <col min="10250" max="10250" width="4.625" style="54" customWidth="1"/>
    <col min="10251" max="10251" width="6.375" style="54" customWidth="1"/>
    <col min="10252" max="10252" width="18.625" style="54" customWidth="1"/>
    <col min="10253" max="10255" width="7.875" style="54" customWidth="1"/>
    <col min="10256" max="10496" width="9" style="54"/>
    <col min="10497" max="10497" width="2.5" style="54" customWidth="1"/>
    <col min="10498" max="10498" width="15.5" style="54" customWidth="1"/>
    <col min="10499" max="10499" width="20.125" style="54" customWidth="1"/>
    <col min="10500" max="10500" width="7.125" style="54" customWidth="1"/>
    <col min="10501" max="10501" width="6" style="54" customWidth="1"/>
    <col min="10502" max="10502" width="5.625" style="54" customWidth="1"/>
    <col min="10503" max="10503" width="5.5" style="54" customWidth="1"/>
    <col min="10504" max="10505" width="4.875" style="54" customWidth="1"/>
    <col min="10506" max="10506" width="4.625" style="54" customWidth="1"/>
    <col min="10507" max="10507" width="6.375" style="54" customWidth="1"/>
    <col min="10508" max="10508" width="18.625" style="54" customWidth="1"/>
    <col min="10509" max="10511" width="7.875" style="54" customWidth="1"/>
    <col min="10512" max="10752" width="9" style="54"/>
    <col min="10753" max="10753" width="2.5" style="54" customWidth="1"/>
    <col min="10754" max="10754" width="15.5" style="54" customWidth="1"/>
    <col min="10755" max="10755" width="20.125" style="54" customWidth="1"/>
    <col min="10756" max="10756" width="7.125" style="54" customWidth="1"/>
    <col min="10757" max="10757" width="6" style="54" customWidth="1"/>
    <col min="10758" max="10758" width="5.625" style="54" customWidth="1"/>
    <col min="10759" max="10759" width="5.5" style="54" customWidth="1"/>
    <col min="10760" max="10761" width="4.875" style="54" customWidth="1"/>
    <col min="10762" max="10762" width="4.625" style="54" customWidth="1"/>
    <col min="10763" max="10763" width="6.375" style="54" customWidth="1"/>
    <col min="10764" max="10764" width="18.625" style="54" customWidth="1"/>
    <col min="10765" max="10767" width="7.875" style="54" customWidth="1"/>
    <col min="10768" max="11008" width="9" style="54"/>
    <col min="11009" max="11009" width="2.5" style="54" customWidth="1"/>
    <col min="11010" max="11010" width="15.5" style="54" customWidth="1"/>
    <col min="11011" max="11011" width="20.125" style="54" customWidth="1"/>
    <col min="11012" max="11012" width="7.125" style="54" customWidth="1"/>
    <col min="11013" max="11013" width="6" style="54" customWidth="1"/>
    <col min="11014" max="11014" width="5.625" style="54" customWidth="1"/>
    <col min="11015" max="11015" width="5.5" style="54" customWidth="1"/>
    <col min="11016" max="11017" width="4.875" style="54" customWidth="1"/>
    <col min="11018" max="11018" width="4.625" style="54" customWidth="1"/>
    <col min="11019" max="11019" width="6.375" style="54" customWidth="1"/>
    <col min="11020" max="11020" width="18.625" style="54" customWidth="1"/>
    <col min="11021" max="11023" width="7.875" style="54" customWidth="1"/>
    <col min="11024" max="11264" width="9" style="54"/>
    <col min="11265" max="11265" width="2.5" style="54" customWidth="1"/>
    <col min="11266" max="11266" width="15.5" style="54" customWidth="1"/>
    <col min="11267" max="11267" width="20.125" style="54" customWidth="1"/>
    <col min="11268" max="11268" width="7.125" style="54" customWidth="1"/>
    <col min="11269" max="11269" width="6" style="54" customWidth="1"/>
    <col min="11270" max="11270" width="5.625" style="54" customWidth="1"/>
    <col min="11271" max="11271" width="5.5" style="54" customWidth="1"/>
    <col min="11272" max="11273" width="4.875" style="54" customWidth="1"/>
    <col min="11274" max="11274" width="4.625" style="54" customWidth="1"/>
    <col min="11275" max="11275" width="6.375" style="54" customWidth="1"/>
    <col min="11276" max="11276" width="18.625" style="54" customWidth="1"/>
    <col min="11277" max="11279" width="7.875" style="54" customWidth="1"/>
    <col min="11280" max="11520" width="9" style="54"/>
    <col min="11521" max="11521" width="2.5" style="54" customWidth="1"/>
    <col min="11522" max="11522" width="15.5" style="54" customWidth="1"/>
    <col min="11523" max="11523" width="20.125" style="54" customWidth="1"/>
    <col min="11524" max="11524" width="7.125" style="54" customWidth="1"/>
    <col min="11525" max="11525" width="6" style="54" customWidth="1"/>
    <col min="11526" max="11526" width="5.625" style="54" customWidth="1"/>
    <col min="11527" max="11527" width="5.5" style="54" customWidth="1"/>
    <col min="11528" max="11529" width="4.875" style="54" customWidth="1"/>
    <col min="11530" max="11530" width="4.625" style="54" customWidth="1"/>
    <col min="11531" max="11531" width="6.375" style="54" customWidth="1"/>
    <col min="11532" max="11532" width="18.625" style="54" customWidth="1"/>
    <col min="11533" max="11535" width="7.875" style="54" customWidth="1"/>
    <col min="11536" max="11776" width="9" style="54"/>
    <col min="11777" max="11777" width="2.5" style="54" customWidth="1"/>
    <col min="11778" max="11778" width="15.5" style="54" customWidth="1"/>
    <col min="11779" max="11779" width="20.125" style="54" customWidth="1"/>
    <col min="11780" max="11780" width="7.125" style="54" customWidth="1"/>
    <col min="11781" max="11781" width="6" style="54" customWidth="1"/>
    <col min="11782" max="11782" width="5.625" style="54" customWidth="1"/>
    <col min="11783" max="11783" width="5.5" style="54" customWidth="1"/>
    <col min="11784" max="11785" width="4.875" style="54" customWidth="1"/>
    <col min="11786" max="11786" width="4.625" style="54" customWidth="1"/>
    <col min="11787" max="11787" width="6.375" style="54" customWidth="1"/>
    <col min="11788" max="11788" width="18.625" style="54" customWidth="1"/>
    <col min="11789" max="11791" width="7.875" style="54" customWidth="1"/>
    <col min="11792" max="12032" width="9" style="54"/>
    <col min="12033" max="12033" width="2.5" style="54" customWidth="1"/>
    <col min="12034" max="12034" width="15.5" style="54" customWidth="1"/>
    <col min="12035" max="12035" width="20.125" style="54" customWidth="1"/>
    <col min="12036" max="12036" width="7.125" style="54" customWidth="1"/>
    <col min="12037" max="12037" width="6" style="54" customWidth="1"/>
    <col min="12038" max="12038" width="5.625" style="54" customWidth="1"/>
    <col min="12039" max="12039" width="5.5" style="54" customWidth="1"/>
    <col min="12040" max="12041" width="4.875" style="54" customWidth="1"/>
    <col min="12042" max="12042" width="4.625" style="54" customWidth="1"/>
    <col min="12043" max="12043" width="6.375" style="54" customWidth="1"/>
    <col min="12044" max="12044" width="18.625" style="54" customWidth="1"/>
    <col min="12045" max="12047" width="7.875" style="54" customWidth="1"/>
    <col min="12048" max="12288" width="9" style="54"/>
    <col min="12289" max="12289" width="2.5" style="54" customWidth="1"/>
    <col min="12290" max="12290" width="15.5" style="54" customWidth="1"/>
    <col min="12291" max="12291" width="20.125" style="54" customWidth="1"/>
    <col min="12292" max="12292" width="7.125" style="54" customWidth="1"/>
    <col min="12293" max="12293" width="6" style="54" customWidth="1"/>
    <col min="12294" max="12294" width="5.625" style="54" customWidth="1"/>
    <col min="12295" max="12295" width="5.5" style="54" customWidth="1"/>
    <col min="12296" max="12297" width="4.875" style="54" customWidth="1"/>
    <col min="12298" max="12298" width="4.625" style="54" customWidth="1"/>
    <col min="12299" max="12299" width="6.375" style="54" customWidth="1"/>
    <col min="12300" max="12300" width="18.625" style="54" customWidth="1"/>
    <col min="12301" max="12303" width="7.875" style="54" customWidth="1"/>
    <col min="12304" max="12544" width="9" style="54"/>
    <col min="12545" max="12545" width="2.5" style="54" customWidth="1"/>
    <col min="12546" max="12546" width="15.5" style="54" customWidth="1"/>
    <col min="12547" max="12547" width="20.125" style="54" customWidth="1"/>
    <col min="12548" max="12548" width="7.125" style="54" customWidth="1"/>
    <col min="12549" max="12549" width="6" style="54" customWidth="1"/>
    <col min="12550" max="12550" width="5.625" style="54" customWidth="1"/>
    <col min="12551" max="12551" width="5.5" style="54" customWidth="1"/>
    <col min="12552" max="12553" width="4.875" style="54" customWidth="1"/>
    <col min="12554" max="12554" width="4.625" style="54" customWidth="1"/>
    <col min="12555" max="12555" width="6.375" style="54" customWidth="1"/>
    <col min="12556" max="12556" width="18.625" style="54" customWidth="1"/>
    <col min="12557" max="12559" width="7.875" style="54" customWidth="1"/>
    <col min="12560" max="12800" width="9" style="54"/>
    <col min="12801" max="12801" width="2.5" style="54" customWidth="1"/>
    <col min="12802" max="12802" width="15.5" style="54" customWidth="1"/>
    <col min="12803" max="12803" width="20.125" style="54" customWidth="1"/>
    <col min="12804" max="12804" width="7.125" style="54" customWidth="1"/>
    <col min="12805" max="12805" width="6" style="54" customWidth="1"/>
    <col min="12806" max="12806" width="5.625" style="54" customWidth="1"/>
    <col min="12807" max="12807" width="5.5" style="54" customWidth="1"/>
    <col min="12808" max="12809" width="4.875" style="54" customWidth="1"/>
    <col min="12810" max="12810" width="4.625" style="54" customWidth="1"/>
    <col min="12811" max="12811" width="6.375" style="54" customWidth="1"/>
    <col min="12812" max="12812" width="18.625" style="54" customWidth="1"/>
    <col min="12813" max="12815" width="7.875" style="54" customWidth="1"/>
    <col min="12816" max="13056" width="9" style="54"/>
    <col min="13057" max="13057" width="2.5" style="54" customWidth="1"/>
    <col min="13058" max="13058" width="15.5" style="54" customWidth="1"/>
    <col min="13059" max="13059" width="20.125" style="54" customWidth="1"/>
    <col min="13060" max="13060" width="7.125" style="54" customWidth="1"/>
    <col min="13061" max="13061" width="6" style="54" customWidth="1"/>
    <col min="13062" max="13062" width="5.625" style="54" customWidth="1"/>
    <col min="13063" max="13063" width="5.5" style="54" customWidth="1"/>
    <col min="13064" max="13065" width="4.875" style="54" customWidth="1"/>
    <col min="13066" max="13066" width="4.625" style="54" customWidth="1"/>
    <col min="13067" max="13067" width="6.375" style="54" customWidth="1"/>
    <col min="13068" max="13068" width="18.625" style="54" customWidth="1"/>
    <col min="13069" max="13071" width="7.875" style="54" customWidth="1"/>
    <col min="13072" max="13312" width="9" style="54"/>
    <col min="13313" max="13313" width="2.5" style="54" customWidth="1"/>
    <col min="13314" max="13314" width="15.5" style="54" customWidth="1"/>
    <col min="13315" max="13315" width="20.125" style="54" customWidth="1"/>
    <col min="13316" max="13316" width="7.125" style="54" customWidth="1"/>
    <col min="13317" max="13317" width="6" style="54" customWidth="1"/>
    <col min="13318" max="13318" width="5.625" style="54" customWidth="1"/>
    <col min="13319" max="13319" width="5.5" style="54" customWidth="1"/>
    <col min="13320" max="13321" width="4.875" style="54" customWidth="1"/>
    <col min="13322" max="13322" width="4.625" style="54" customWidth="1"/>
    <col min="13323" max="13323" width="6.375" style="54" customWidth="1"/>
    <col min="13324" max="13324" width="18.625" style="54" customWidth="1"/>
    <col min="13325" max="13327" width="7.875" style="54" customWidth="1"/>
    <col min="13328" max="13568" width="9" style="54"/>
    <col min="13569" max="13569" width="2.5" style="54" customWidth="1"/>
    <col min="13570" max="13570" width="15.5" style="54" customWidth="1"/>
    <col min="13571" max="13571" width="20.125" style="54" customWidth="1"/>
    <col min="13572" max="13572" width="7.125" style="54" customWidth="1"/>
    <col min="13573" max="13573" width="6" style="54" customWidth="1"/>
    <col min="13574" max="13574" width="5.625" style="54" customWidth="1"/>
    <col min="13575" max="13575" width="5.5" style="54" customWidth="1"/>
    <col min="13576" max="13577" width="4.875" style="54" customWidth="1"/>
    <col min="13578" max="13578" width="4.625" style="54" customWidth="1"/>
    <col min="13579" max="13579" width="6.375" style="54" customWidth="1"/>
    <col min="13580" max="13580" width="18.625" style="54" customWidth="1"/>
    <col min="13581" max="13583" width="7.875" style="54" customWidth="1"/>
    <col min="13584" max="13824" width="9" style="54"/>
    <col min="13825" max="13825" width="2.5" style="54" customWidth="1"/>
    <col min="13826" max="13826" width="15.5" style="54" customWidth="1"/>
    <col min="13827" max="13827" width="20.125" style="54" customWidth="1"/>
    <col min="13828" max="13828" width="7.125" style="54" customWidth="1"/>
    <col min="13829" max="13829" width="6" style="54" customWidth="1"/>
    <col min="13830" max="13830" width="5.625" style="54" customWidth="1"/>
    <col min="13831" max="13831" width="5.5" style="54" customWidth="1"/>
    <col min="13832" max="13833" width="4.875" style="54" customWidth="1"/>
    <col min="13834" max="13834" width="4.625" style="54" customWidth="1"/>
    <col min="13835" max="13835" width="6.375" style="54" customWidth="1"/>
    <col min="13836" max="13836" width="18.625" style="54" customWidth="1"/>
    <col min="13837" max="13839" width="7.875" style="54" customWidth="1"/>
    <col min="13840" max="14080" width="9" style="54"/>
    <col min="14081" max="14081" width="2.5" style="54" customWidth="1"/>
    <col min="14082" max="14082" width="15.5" style="54" customWidth="1"/>
    <col min="14083" max="14083" width="20.125" style="54" customWidth="1"/>
    <col min="14084" max="14084" width="7.125" style="54" customWidth="1"/>
    <col min="14085" max="14085" width="6" style="54" customWidth="1"/>
    <col min="14086" max="14086" width="5.625" style="54" customWidth="1"/>
    <col min="14087" max="14087" width="5.5" style="54" customWidth="1"/>
    <col min="14088" max="14089" width="4.875" style="54" customWidth="1"/>
    <col min="14090" max="14090" width="4.625" style="54" customWidth="1"/>
    <col min="14091" max="14091" width="6.375" style="54" customWidth="1"/>
    <col min="14092" max="14092" width="18.625" style="54" customWidth="1"/>
    <col min="14093" max="14095" width="7.875" style="54" customWidth="1"/>
    <col min="14096" max="14336" width="9" style="54"/>
    <col min="14337" max="14337" width="2.5" style="54" customWidth="1"/>
    <col min="14338" max="14338" width="15.5" style="54" customWidth="1"/>
    <col min="14339" max="14339" width="20.125" style="54" customWidth="1"/>
    <col min="14340" max="14340" width="7.125" style="54" customWidth="1"/>
    <col min="14341" max="14341" width="6" style="54" customWidth="1"/>
    <col min="14342" max="14342" width="5.625" style="54" customWidth="1"/>
    <col min="14343" max="14343" width="5.5" style="54" customWidth="1"/>
    <col min="14344" max="14345" width="4.875" style="54" customWidth="1"/>
    <col min="14346" max="14346" width="4.625" style="54" customWidth="1"/>
    <col min="14347" max="14347" width="6.375" style="54" customWidth="1"/>
    <col min="14348" max="14348" width="18.625" style="54" customWidth="1"/>
    <col min="14349" max="14351" width="7.875" style="54" customWidth="1"/>
    <col min="14352" max="14592" width="9" style="54"/>
    <col min="14593" max="14593" width="2.5" style="54" customWidth="1"/>
    <col min="14594" max="14594" width="15.5" style="54" customWidth="1"/>
    <col min="14595" max="14595" width="20.125" style="54" customWidth="1"/>
    <col min="14596" max="14596" width="7.125" style="54" customWidth="1"/>
    <col min="14597" max="14597" width="6" style="54" customWidth="1"/>
    <col min="14598" max="14598" width="5.625" style="54" customWidth="1"/>
    <col min="14599" max="14599" width="5.5" style="54" customWidth="1"/>
    <col min="14600" max="14601" width="4.875" style="54" customWidth="1"/>
    <col min="14602" max="14602" width="4.625" style="54" customWidth="1"/>
    <col min="14603" max="14603" width="6.375" style="54" customWidth="1"/>
    <col min="14604" max="14604" width="18.625" style="54" customWidth="1"/>
    <col min="14605" max="14607" width="7.875" style="54" customWidth="1"/>
    <col min="14608" max="14848" width="9" style="54"/>
    <col min="14849" max="14849" width="2.5" style="54" customWidth="1"/>
    <col min="14850" max="14850" width="15.5" style="54" customWidth="1"/>
    <col min="14851" max="14851" width="20.125" style="54" customWidth="1"/>
    <col min="14852" max="14852" width="7.125" style="54" customWidth="1"/>
    <col min="14853" max="14853" width="6" style="54" customWidth="1"/>
    <col min="14854" max="14854" width="5.625" style="54" customWidth="1"/>
    <col min="14855" max="14855" width="5.5" style="54" customWidth="1"/>
    <col min="14856" max="14857" width="4.875" style="54" customWidth="1"/>
    <col min="14858" max="14858" width="4.625" style="54" customWidth="1"/>
    <col min="14859" max="14859" width="6.375" style="54" customWidth="1"/>
    <col min="14860" max="14860" width="18.625" style="54" customWidth="1"/>
    <col min="14861" max="14863" width="7.875" style="54" customWidth="1"/>
    <col min="14864" max="15104" width="9" style="54"/>
    <col min="15105" max="15105" width="2.5" style="54" customWidth="1"/>
    <col min="15106" max="15106" width="15.5" style="54" customWidth="1"/>
    <col min="15107" max="15107" width="20.125" style="54" customWidth="1"/>
    <col min="15108" max="15108" width="7.125" style="54" customWidth="1"/>
    <col min="15109" max="15109" width="6" style="54" customWidth="1"/>
    <col min="15110" max="15110" width="5.625" style="54" customWidth="1"/>
    <col min="15111" max="15111" width="5.5" style="54" customWidth="1"/>
    <col min="15112" max="15113" width="4.875" style="54" customWidth="1"/>
    <col min="15114" max="15114" width="4.625" style="54" customWidth="1"/>
    <col min="15115" max="15115" width="6.375" style="54" customWidth="1"/>
    <col min="15116" max="15116" width="18.625" style="54" customWidth="1"/>
    <col min="15117" max="15119" width="7.875" style="54" customWidth="1"/>
    <col min="15120" max="15360" width="9" style="54"/>
    <col min="15361" max="15361" width="2.5" style="54" customWidth="1"/>
    <col min="15362" max="15362" width="15.5" style="54" customWidth="1"/>
    <col min="15363" max="15363" width="20.125" style="54" customWidth="1"/>
    <col min="15364" max="15364" width="7.125" style="54" customWidth="1"/>
    <col min="15365" max="15365" width="6" style="54" customWidth="1"/>
    <col min="15366" max="15366" width="5.625" style="54" customWidth="1"/>
    <col min="15367" max="15367" width="5.5" style="54" customWidth="1"/>
    <col min="15368" max="15369" width="4.875" style="54" customWidth="1"/>
    <col min="15370" max="15370" width="4.625" style="54" customWidth="1"/>
    <col min="15371" max="15371" width="6.375" style="54" customWidth="1"/>
    <col min="15372" max="15372" width="18.625" style="54" customWidth="1"/>
    <col min="15373" max="15375" width="7.875" style="54" customWidth="1"/>
    <col min="15376" max="15616" width="9" style="54"/>
    <col min="15617" max="15617" width="2.5" style="54" customWidth="1"/>
    <col min="15618" max="15618" width="15.5" style="54" customWidth="1"/>
    <col min="15619" max="15619" width="20.125" style="54" customWidth="1"/>
    <col min="15620" max="15620" width="7.125" style="54" customWidth="1"/>
    <col min="15621" max="15621" width="6" style="54" customWidth="1"/>
    <col min="15622" max="15622" width="5.625" style="54" customWidth="1"/>
    <col min="15623" max="15623" width="5.5" style="54" customWidth="1"/>
    <col min="15624" max="15625" width="4.875" style="54" customWidth="1"/>
    <col min="15626" max="15626" width="4.625" style="54" customWidth="1"/>
    <col min="15627" max="15627" width="6.375" style="54" customWidth="1"/>
    <col min="15628" max="15628" width="18.625" style="54" customWidth="1"/>
    <col min="15629" max="15631" width="7.875" style="54" customWidth="1"/>
    <col min="15632" max="15872" width="9" style="54"/>
    <col min="15873" max="15873" width="2.5" style="54" customWidth="1"/>
    <col min="15874" max="15874" width="15.5" style="54" customWidth="1"/>
    <col min="15875" max="15875" width="20.125" style="54" customWidth="1"/>
    <col min="15876" max="15876" width="7.125" style="54" customWidth="1"/>
    <col min="15877" max="15877" width="6" style="54" customWidth="1"/>
    <col min="15878" max="15878" width="5.625" style="54" customWidth="1"/>
    <col min="15879" max="15879" width="5.5" style="54" customWidth="1"/>
    <col min="15880" max="15881" width="4.875" style="54" customWidth="1"/>
    <col min="15882" max="15882" width="4.625" style="54" customWidth="1"/>
    <col min="15883" max="15883" width="6.375" style="54" customWidth="1"/>
    <col min="15884" max="15884" width="18.625" style="54" customWidth="1"/>
    <col min="15885" max="15887" width="7.875" style="54" customWidth="1"/>
    <col min="15888" max="16128" width="9" style="54"/>
    <col min="16129" max="16129" width="2.5" style="54" customWidth="1"/>
    <col min="16130" max="16130" width="15.5" style="54" customWidth="1"/>
    <col min="16131" max="16131" width="20.125" style="54" customWidth="1"/>
    <col min="16132" max="16132" width="7.125" style="54" customWidth="1"/>
    <col min="16133" max="16133" width="6" style="54" customWidth="1"/>
    <col min="16134" max="16134" width="5.625" style="54" customWidth="1"/>
    <col min="16135" max="16135" width="5.5" style="54" customWidth="1"/>
    <col min="16136" max="16137" width="4.875" style="54" customWidth="1"/>
    <col min="16138" max="16138" width="4.625" style="54" customWidth="1"/>
    <col min="16139" max="16139" width="6.375" style="54" customWidth="1"/>
    <col min="16140" max="16140" width="18.625" style="54" customWidth="1"/>
    <col min="16141" max="16143" width="7.875" style="54" customWidth="1"/>
    <col min="16144" max="16384" width="9" style="54"/>
  </cols>
  <sheetData>
    <row r="1" spans="1:15" ht="14.25" customHeight="1"/>
    <row r="2" spans="1:15" s="186" customFormat="1" ht="30" customHeight="1">
      <c r="A2" s="381" t="s">
        <v>139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5"/>
    </row>
    <row r="3" spans="1:15" ht="19.5" customHeight="1"/>
    <row r="4" spans="1:15" ht="21.75" customHeight="1">
      <c r="B4" s="187" t="s">
        <v>81</v>
      </c>
    </row>
    <row r="5" spans="1:15" ht="14.25" customHeight="1" thickBot="1">
      <c r="K5" s="59" t="s">
        <v>82</v>
      </c>
    </row>
    <row r="6" spans="1:15" ht="16.5" customHeight="1">
      <c r="B6" s="491" t="s">
        <v>88</v>
      </c>
      <c r="C6" s="493" t="s">
        <v>89</v>
      </c>
      <c r="D6" s="495" t="s">
        <v>113</v>
      </c>
      <c r="E6" s="495" t="s">
        <v>90</v>
      </c>
      <c r="F6" s="497" t="s">
        <v>163</v>
      </c>
      <c r="G6" s="497"/>
      <c r="H6" s="497"/>
      <c r="I6" s="497"/>
      <c r="J6" s="497"/>
      <c r="K6" s="498" t="s">
        <v>91</v>
      </c>
    </row>
    <row r="7" spans="1:15" ht="16.5" customHeight="1" thickBot="1">
      <c r="B7" s="492"/>
      <c r="C7" s="494"/>
      <c r="D7" s="496"/>
      <c r="E7" s="496"/>
      <c r="F7" s="297" t="s">
        <v>0</v>
      </c>
      <c r="G7" s="297" t="s">
        <v>92</v>
      </c>
      <c r="H7" s="297" t="s">
        <v>93</v>
      </c>
      <c r="I7" s="297" t="s">
        <v>114</v>
      </c>
      <c r="J7" s="297" t="s">
        <v>94</v>
      </c>
      <c r="K7" s="499"/>
    </row>
    <row r="8" spans="1:15" ht="33" customHeight="1">
      <c r="B8" s="320" t="s">
        <v>112</v>
      </c>
      <c r="C8" s="331" t="s">
        <v>122</v>
      </c>
      <c r="D8" s="298">
        <f>E8+F8+K8</f>
        <v>491</v>
      </c>
      <c r="E8" s="298">
        <v>375</v>
      </c>
      <c r="F8" s="298">
        <f>SUM(G8:J8)</f>
        <v>116</v>
      </c>
      <c r="G8" s="298">
        <v>116</v>
      </c>
      <c r="H8" s="298" t="s">
        <v>111</v>
      </c>
      <c r="I8" s="298" t="s">
        <v>111</v>
      </c>
      <c r="J8" s="298" t="s">
        <v>111</v>
      </c>
      <c r="K8" s="299">
        <v>0</v>
      </c>
      <c r="M8" s="15">
        <f>E8+F8+K8</f>
        <v>491</v>
      </c>
      <c r="N8" s="328">
        <f>IF(D8=M8,0,1)</f>
        <v>0</v>
      </c>
      <c r="O8" s="142">
        <f>M8-D8</f>
        <v>0</v>
      </c>
    </row>
    <row r="9" spans="1:15" ht="33" customHeight="1">
      <c r="B9" s="332" t="s">
        <v>157</v>
      </c>
      <c r="C9" s="333" t="s">
        <v>158</v>
      </c>
      <c r="D9" s="298">
        <f t="shared" ref="D9:D11" si="0">E9+F9+K9</f>
        <v>441</v>
      </c>
      <c r="E9" s="334">
        <v>381</v>
      </c>
      <c r="F9" s="298">
        <f t="shared" ref="F9:F11" si="1">SUM(G9:J9)</f>
        <v>60</v>
      </c>
      <c r="G9" s="334">
        <v>60</v>
      </c>
      <c r="H9" s="335">
        <v>0</v>
      </c>
      <c r="I9" s="335">
        <v>0</v>
      </c>
      <c r="J9" s="335">
        <v>0</v>
      </c>
      <c r="K9" s="336">
        <v>0</v>
      </c>
      <c r="M9" s="15">
        <f>E9+F9+K9</f>
        <v>441</v>
      </c>
      <c r="N9" s="328">
        <f>IF(D9=M9,0,1)</f>
        <v>0</v>
      </c>
      <c r="O9" s="142">
        <f t="shared" ref="O9:O11" si="2">M9-D9</f>
        <v>0</v>
      </c>
    </row>
    <row r="10" spans="1:15" ht="33" customHeight="1">
      <c r="B10" s="320" t="s">
        <v>159</v>
      </c>
      <c r="C10" s="331" t="s">
        <v>160</v>
      </c>
      <c r="D10" s="298">
        <f t="shared" si="0"/>
        <v>385</v>
      </c>
      <c r="E10" s="298">
        <v>325</v>
      </c>
      <c r="F10" s="298">
        <f t="shared" si="1"/>
        <v>60</v>
      </c>
      <c r="G10" s="298">
        <v>60</v>
      </c>
      <c r="H10" s="298" t="s">
        <v>111</v>
      </c>
      <c r="I10" s="298" t="s">
        <v>111</v>
      </c>
      <c r="J10" s="298" t="s">
        <v>111</v>
      </c>
      <c r="K10" s="299">
        <v>0</v>
      </c>
      <c r="M10" s="15">
        <f t="shared" ref="M10:M15" si="3">E10+F10+K10</f>
        <v>385</v>
      </c>
      <c r="N10" s="328">
        <f t="shared" ref="N10:N15" si="4">IF(D10=M10,0,1)</f>
        <v>0</v>
      </c>
      <c r="O10" s="142">
        <f t="shared" si="2"/>
        <v>0</v>
      </c>
    </row>
    <row r="11" spans="1:15" ht="33" customHeight="1" thickBot="1">
      <c r="B11" s="321" t="s">
        <v>161</v>
      </c>
      <c r="C11" s="322" t="s">
        <v>168</v>
      </c>
      <c r="D11" s="323">
        <f t="shared" si="0"/>
        <v>1097</v>
      </c>
      <c r="E11" s="323">
        <v>9</v>
      </c>
      <c r="F11" s="323">
        <f t="shared" si="1"/>
        <v>31</v>
      </c>
      <c r="G11" s="323">
        <v>31</v>
      </c>
      <c r="H11" s="323" t="s">
        <v>111</v>
      </c>
      <c r="I11" s="323" t="s">
        <v>111</v>
      </c>
      <c r="J11" s="323" t="s">
        <v>111</v>
      </c>
      <c r="K11" s="324">
        <v>1057</v>
      </c>
      <c r="M11" s="15">
        <f t="shared" si="3"/>
        <v>1097</v>
      </c>
      <c r="N11" s="328">
        <f t="shared" si="4"/>
        <v>0</v>
      </c>
      <c r="O11" s="142">
        <f t="shared" si="2"/>
        <v>0</v>
      </c>
    </row>
    <row r="12" spans="1:15" ht="17.25" customHeight="1">
      <c r="A12" s="77"/>
      <c r="M12" s="15">
        <f t="shared" si="3"/>
        <v>0</v>
      </c>
      <c r="N12" s="328">
        <f t="shared" si="4"/>
        <v>0</v>
      </c>
    </row>
    <row r="13" spans="1:15" ht="21.75" customHeight="1">
      <c r="A13" s="77"/>
      <c r="B13" s="187" t="s">
        <v>83</v>
      </c>
      <c r="M13" s="15">
        <f t="shared" si="3"/>
        <v>0</v>
      </c>
      <c r="N13" s="328">
        <f t="shared" si="4"/>
        <v>0</v>
      </c>
    </row>
    <row r="14" spans="1:15" ht="13.5" customHeight="1" thickBot="1">
      <c r="A14" s="77"/>
      <c r="K14" s="59" t="s">
        <v>95</v>
      </c>
      <c r="M14" s="15" t="e">
        <f t="shared" si="3"/>
        <v>#VALUE!</v>
      </c>
      <c r="N14" s="328" t="e">
        <f t="shared" si="4"/>
        <v>#VALUE!</v>
      </c>
    </row>
    <row r="15" spans="1:15" s="77" customFormat="1" ht="18.75" customHeight="1">
      <c r="B15" s="372" t="s">
        <v>88</v>
      </c>
      <c r="C15" s="500" t="s">
        <v>89</v>
      </c>
      <c r="D15" s="374" t="s">
        <v>113</v>
      </c>
      <c r="E15" s="374" t="s">
        <v>90</v>
      </c>
      <c r="F15" s="376" t="s">
        <v>163</v>
      </c>
      <c r="G15" s="376"/>
      <c r="H15" s="376"/>
      <c r="I15" s="376"/>
      <c r="J15" s="376"/>
      <c r="K15" s="370" t="s">
        <v>91</v>
      </c>
      <c r="M15" s="15" t="e">
        <f t="shared" si="3"/>
        <v>#VALUE!</v>
      </c>
      <c r="N15" s="328" t="e">
        <f t="shared" si="4"/>
        <v>#VALUE!</v>
      </c>
    </row>
    <row r="16" spans="1:15" s="77" customFormat="1" ht="18.75" customHeight="1" thickBot="1">
      <c r="B16" s="373"/>
      <c r="C16" s="501"/>
      <c r="D16" s="375"/>
      <c r="E16" s="375"/>
      <c r="F16" s="274" t="s">
        <v>0</v>
      </c>
      <c r="G16" s="274" t="s">
        <v>92</v>
      </c>
      <c r="H16" s="274" t="s">
        <v>93</v>
      </c>
      <c r="I16" s="274" t="s">
        <v>114</v>
      </c>
      <c r="J16" s="274" t="s">
        <v>94</v>
      </c>
      <c r="K16" s="371"/>
      <c r="M16" s="15" t="e">
        <f>E16+F16+K16</f>
        <v>#VALUE!</v>
      </c>
      <c r="N16" s="328" t="e">
        <f>IF(D16=M16,0,1)</f>
        <v>#VALUE!</v>
      </c>
    </row>
    <row r="17" spans="2:23" s="77" customFormat="1" ht="36" customHeight="1">
      <c r="B17" s="337" t="s">
        <v>169</v>
      </c>
      <c r="C17" s="338" t="s">
        <v>170</v>
      </c>
      <c r="D17" s="339">
        <f>E17+F17+K17</f>
        <v>49500</v>
      </c>
      <c r="E17" s="339">
        <v>2200</v>
      </c>
      <c r="F17" s="339">
        <f>SUM(G17:J17)</f>
        <v>2674</v>
      </c>
      <c r="G17" s="340">
        <v>2674</v>
      </c>
      <c r="H17" s="340"/>
      <c r="I17" s="340"/>
      <c r="J17" s="340"/>
      <c r="K17" s="341">
        <v>44626</v>
      </c>
      <c r="L17" s="76">
        <f>E17+F17</f>
        <v>4874</v>
      </c>
      <c r="M17" s="15">
        <f>E17+F17+K17</f>
        <v>49500</v>
      </c>
      <c r="N17" s="328">
        <f>IF(D17=M17,0,1)</f>
        <v>0</v>
      </c>
    </row>
    <row r="18" spans="2:23" s="77" customFormat="1" ht="36" customHeight="1">
      <c r="B18" s="320" t="s">
        <v>171</v>
      </c>
      <c r="C18" s="325" t="s">
        <v>172</v>
      </c>
      <c r="D18" s="326">
        <v>4175</v>
      </c>
      <c r="E18" s="326">
        <v>790</v>
      </c>
      <c r="F18" s="326">
        <f t="shared" ref="F18:F20" si="5">SUM(G18:J18)</f>
        <v>500</v>
      </c>
      <c r="G18" s="326">
        <v>250</v>
      </c>
      <c r="H18" s="326">
        <v>50</v>
      </c>
      <c r="I18" s="326">
        <v>200</v>
      </c>
      <c r="J18" s="326"/>
      <c r="K18" s="327">
        <f t="shared" ref="K18:K19" si="6">D18-E18-F18</f>
        <v>2885</v>
      </c>
      <c r="L18" s="76">
        <f t="shared" ref="L18:L26" si="7">E18+F18</f>
        <v>1290</v>
      </c>
      <c r="M18" s="15">
        <f t="shared" ref="M18:M26" si="8">E18+F18+K18</f>
        <v>4175</v>
      </c>
      <c r="N18" s="342">
        <f t="shared" ref="N18:N26" si="9">IF(D18=M18,0,1)</f>
        <v>0</v>
      </c>
    </row>
    <row r="19" spans="2:23" s="77" customFormat="1" ht="33.75" customHeight="1">
      <c r="B19" s="320" t="s">
        <v>138</v>
      </c>
      <c r="C19" s="325" t="s">
        <v>152</v>
      </c>
      <c r="D19" s="326">
        <v>19196</v>
      </c>
      <c r="E19" s="326">
        <v>6270</v>
      </c>
      <c r="F19" s="326">
        <f t="shared" si="5"/>
        <v>7244</v>
      </c>
      <c r="G19" s="326">
        <v>3622</v>
      </c>
      <c r="H19" s="326">
        <v>724</v>
      </c>
      <c r="I19" s="326">
        <v>2898</v>
      </c>
      <c r="J19" s="326"/>
      <c r="K19" s="327">
        <f t="shared" si="6"/>
        <v>5682</v>
      </c>
      <c r="L19" s="76">
        <f t="shared" si="7"/>
        <v>13514</v>
      </c>
      <c r="M19" s="15">
        <f t="shared" si="8"/>
        <v>19196</v>
      </c>
      <c r="N19" s="342">
        <f t="shared" si="9"/>
        <v>0</v>
      </c>
    </row>
    <row r="20" spans="2:23" s="77" customFormat="1" ht="36" customHeight="1">
      <c r="B20" s="320" t="s">
        <v>173</v>
      </c>
      <c r="C20" s="325" t="s">
        <v>174</v>
      </c>
      <c r="D20" s="326">
        <v>7200</v>
      </c>
      <c r="E20" s="326">
        <v>1400</v>
      </c>
      <c r="F20" s="326">
        <f t="shared" si="5"/>
        <v>5800</v>
      </c>
      <c r="G20" s="326">
        <v>0</v>
      </c>
      <c r="H20" s="326">
        <v>3770</v>
      </c>
      <c r="I20" s="326">
        <v>2030</v>
      </c>
      <c r="J20" s="326"/>
      <c r="K20" s="327">
        <v>0</v>
      </c>
      <c r="L20" s="76">
        <f t="shared" si="7"/>
        <v>7200</v>
      </c>
      <c r="M20" s="15">
        <f t="shared" si="8"/>
        <v>7200</v>
      </c>
      <c r="N20" s="342">
        <f t="shared" si="9"/>
        <v>0</v>
      </c>
    </row>
    <row r="21" spans="2:23" s="77" customFormat="1" ht="36" customHeight="1">
      <c r="B21" s="320" t="s">
        <v>153</v>
      </c>
      <c r="C21" s="325" t="s">
        <v>154</v>
      </c>
      <c r="D21" s="326">
        <v>39856</v>
      </c>
      <c r="E21" s="326">
        <v>1320</v>
      </c>
      <c r="F21" s="326">
        <f t="shared" ref="F21:F23" si="10">SUM(G21:J21)</f>
        <v>2740</v>
      </c>
      <c r="G21" s="326">
        <v>1370</v>
      </c>
      <c r="H21" s="326">
        <v>274</v>
      </c>
      <c r="I21" s="326">
        <v>1096</v>
      </c>
      <c r="J21" s="326"/>
      <c r="K21" s="327">
        <f t="shared" ref="K21:K26" si="11">D21-E21-F21</f>
        <v>35796</v>
      </c>
      <c r="L21" s="76">
        <f t="shared" si="7"/>
        <v>4060</v>
      </c>
      <c r="M21" s="15">
        <f t="shared" si="8"/>
        <v>39856</v>
      </c>
      <c r="N21" s="342">
        <f t="shared" si="9"/>
        <v>0</v>
      </c>
    </row>
    <row r="22" spans="2:23" s="77" customFormat="1" ht="36" customHeight="1">
      <c r="B22" s="320" t="s">
        <v>175</v>
      </c>
      <c r="C22" s="325" t="s">
        <v>176</v>
      </c>
      <c r="D22" s="326">
        <v>32157</v>
      </c>
      <c r="E22" s="326">
        <v>9856</v>
      </c>
      <c r="F22" s="326">
        <f t="shared" si="10"/>
        <v>12363</v>
      </c>
      <c r="G22" s="326">
        <v>6181</v>
      </c>
      <c r="H22" s="326"/>
      <c r="I22" s="326">
        <v>6182</v>
      </c>
      <c r="J22" s="326"/>
      <c r="K22" s="327">
        <f t="shared" si="11"/>
        <v>9938</v>
      </c>
      <c r="L22" s="76">
        <f t="shared" si="7"/>
        <v>22219</v>
      </c>
      <c r="M22" s="15">
        <f t="shared" si="8"/>
        <v>32157</v>
      </c>
      <c r="N22" s="342">
        <f t="shared" si="9"/>
        <v>0</v>
      </c>
    </row>
    <row r="23" spans="2:23" s="77" customFormat="1" ht="36" customHeight="1">
      <c r="B23" s="320" t="s">
        <v>177</v>
      </c>
      <c r="C23" s="325" t="s">
        <v>178</v>
      </c>
      <c r="D23" s="326">
        <v>9163</v>
      </c>
      <c r="E23" s="326">
        <v>2302</v>
      </c>
      <c r="F23" s="326">
        <f t="shared" si="10"/>
        <v>1691</v>
      </c>
      <c r="G23" s="326">
        <v>845.5</v>
      </c>
      <c r="H23" s="326"/>
      <c r="I23" s="326">
        <v>845.5</v>
      </c>
      <c r="J23" s="326"/>
      <c r="K23" s="327">
        <f t="shared" si="11"/>
        <v>5170</v>
      </c>
      <c r="L23" s="76">
        <f t="shared" si="7"/>
        <v>3993</v>
      </c>
      <c r="M23" s="15">
        <f t="shared" si="8"/>
        <v>9163</v>
      </c>
      <c r="N23" s="342">
        <f t="shared" si="9"/>
        <v>0</v>
      </c>
    </row>
    <row r="24" spans="2:23" s="77" customFormat="1" ht="36" customHeight="1">
      <c r="B24" s="320" t="s">
        <v>179</v>
      </c>
      <c r="C24" s="325" t="s">
        <v>180</v>
      </c>
      <c r="D24" s="326">
        <v>14108</v>
      </c>
      <c r="E24" s="326">
        <v>5549</v>
      </c>
      <c r="F24" s="326">
        <f>SUM(G24:J24)</f>
        <v>1880</v>
      </c>
      <c r="G24" s="326">
        <v>1845</v>
      </c>
      <c r="H24" s="326">
        <v>35</v>
      </c>
      <c r="I24" s="326">
        <v>0</v>
      </c>
      <c r="J24" s="326"/>
      <c r="K24" s="327">
        <f t="shared" si="11"/>
        <v>6679</v>
      </c>
      <c r="L24" s="76">
        <f t="shared" si="7"/>
        <v>7429</v>
      </c>
      <c r="M24" s="15">
        <f t="shared" si="8"/>
        <v>14108</v>
      </c>
      <c r="N24" s="342">
        <f t="shared" si="9"/>
        <v>0</v>
      </c>
      <c r="W24"/>
    </row>
    <row r="25" spans="2:23" s="77" customFormat="1" ht="36" customHeight="1">
      <c r="B25" s="320" t="s">
        <v>181</v>
      </c>
      <c r="C25" s="325" t="s">
        <v>182</v>
      </c>
      <c r="D25" s="326">
        <v>12441</v>
      </c>
      <c r="E25" s="326">
        <v>3295</v>
      </c>
      <c r="F25" s="326">
        <f t="shared" ref="F25:F26" si="12">SUM(G25:J25)</f>
        <v>2028</v>
      </c>
      <c r="G25" s="326">
        <v>1860</v>
      </c>
      <c r="H25" s="326">
        <v>34</v>
      </c>
      <c r="I25" s="326">
        <v>134</v>
      </c>
      <c r="J25" s="326"/>
      <c r="K25" s="327">
        <f t="shared" si="11"/>
        <v>7118</v>
      </c>
      <c r="L25" s="76">
        <f t="shared" si="7"/>
        <v>5323</v>
      </c>
      <c r="M25" s="15">
        <f t="shared" si="8"/>
        <v>12441</v>
      </c>
      <c r="N25" s="342">
        <f t="shared" si="9"/>
        <v>0</v>
      </c>
      <c r="W25"/>
    </row>
    <row r="26" spans="2:23" s="77" customFormat="1" ht="36" customHeight="1">
      <c r="B26" s="320" t="s">
        <v>183</v>
      </c>
      <c r="C26" s="325" t="s">
        <v>184</v>
      </c>
      <c r="D26" s="326">
        <v>10651</v>
      </c>
      <c r="E26" s="326">
        <v>3669</v>
      </c>
      <c r="F26" s="326">
        <f t="shared" si="12"/>
        <v>2923</v>
      </c>
      <c r="G26" s="326">
        <v>1939</v>
      </c>
      <c r="H26" s="326">
        <v>77</v>
      </c>
      <c r="I26" s="326">
        <v>907</v>
      </c>
      <c r="J26" s="326"/>
      <c r="K26" s="327">
        <f t="shared" si="11"/>
        <v>4059</v>
      </c>
      <c r="L26" s="76">
        <f t="shared" si="7"/>
        <v>6592</v>
      </c>
      <c r="M26" s="15">
        <f t="shared" si="8"/>
        <v>10651</v>
      </c>
      <c r="N26" s="342">
        <f t="shared" si="9"/>
        <v>0</v>
      </c>
      <c r="W26"/>
    </row>
    <row r="27" spans="2:23">
      <c r="M27" s="15"/>
      <c r="N27" s="328"/>
    </row>
    <row r="28" spans="2:23">
      <c r="M28" s="15"/>
      <c r="N28" s="328"/>
    </row>
    <row r="29" spans="2:23">
      <c r="M29" s="15"/>
      <c r="N29" s="328"/>
    </row>
    <row r="30" spans="2:23">
      <c r="M30" s="15"/>
      <c r="N30" s="328"/>
    </row>
    <row r="31" spans="2:23">
      <c r="M31" s="15"/>
      <c r="N31" s="328"/>
    </row>
    <row r="32" spans="2:23">
      <c r="M32" s="15"/>
      <c r="N32" s="328"/>
    </row>
    <row r="33" spans="13:14">
      <c r="M33" s="15"/>
      <c r="N33" s="328"/>
    </row>
    <row r="34" spans="13:14">
      <c r="M34" s="15"/>
      <c r="N34" s="328"/>
    </row>
    <row r="35" spans="13:14">
      <c r="M35" s="15"/>
      <c r="N35" s="328"/>
    </row>
    <row r="36" spans="13:14">
      <c r="M36" s="15"/>
      <c r="N36" s="328"/>
    </row>
    <row r="55" spans="7:11" ht="15" customHeight="1">
      <c r="G55" s="54"/>
      <c r="H55" s="54"/>
      <c r="I55" s="54"/>
      <c r="J55" s="54"/>
      <c r="K55" s="54"/>
    </row>
    <row r="56" spans="7:11" ht="15.75" customHeight="1">
      <c r="G56" s="54"/>
      <c r="H56" s="54"/>
      <c r="I56" s="54"/>
      <c r="J56" s="54"/>
      <c r="K56" s="54"/>
    </row>
  </sheetData>
  <mergeCells count="13">
    <mergeCell ref="K15:K16"/>
    <mergeCell ref="A2:L2"/>
    <mergeCell ref="B6:B7"/>
    <mergeCell ref="C6:C7"/>
    <mergeCell ref="D6:D7"/>
    <mergeCell ref="E6:E7"/>
    <mergeCell ref="F6:J6"/>
    <mergeCell ref="K6:K7"/>
    <mergeCell ref="B15:B16"/>
    <mergeCell ref="C15:C16"/>
    <mergeCell ref="D15:D16"/>
    <mergeCell ref="E15:E16"/>
    <mergeCell ref="F15:J15"/>
  </mergeCells>
  <phoneticPr fontId="2" type="noConversion"/>
  <pageMargins left="0.6692913385826772" right="0.47244094488188981" top="1.0629921259842521" bottom="0.78740157480314965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회계별합산용(참고용)_시군</vt:lpstr>
      <vt:lpstr>정선1</vt:lpstr>
      <vt:lpstr>정선2</vt:lpstr>
      <vt:lpstr>정선3</vt:lpstr>
      <vt:lpstr>정선1!Print_Area</vt:lpstr>
      <vt:lpstr>정선2!Print_Area</vt:lpstr>
      <vt:lpstr>정선3!Print_Area</vt:lpstr>
      <vt:lpstr>'회계별합산용(참고용)_시군'!Print_Area</vt:lpstr>
      <vt:lpstr>정선2!Print_Titles</vt:lpstr>
      <vt:lpstr>정선3!Print_Titles</vt:lpstr>
    </vt:vector>
  </TitlesOfParts>
  <Company>Owner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2022-01-07T06:53:02Z</cp:lastPrinted>
  <dcterms:created xsi:type="dcterms:W3CDTF">2015-01-05T02:00:37Z</dcterms:created>
  <dcterms:modified xsi:type="dcterms:W3CDTF">2023-04-11T05:22:59Z</dcterms:modified>
</cp:coreProperties>
</file>